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989-18 - VD Výrovice, sa..." sheetId="2" r:id="rId2"/>
  </sheets>
  <definedNames>
    <definedName name="_xlnm.Print_Area" localSheetId="0">'Rekapitulace stavby'!$D$4:$AO$39,'Rekapitulace stavby'!$C$45:$AQ$66</definedName>
    <definedName name="_xlnm.Print_Titles" localSheetId="0">'Rekapitulace stavby'!$55:$55</definedName>
    <definedName name="_xlnm._FilterDatabase" localSheetId="1" hidden="1">'2989-18 - VD Výrovice, sa...'!$C$94:$K$221</definedName>
    <definedName name="_xlnm.Print_Area" localSheetId="1">'2989-18 - VD Výrovice, sa...'!$C$4:$J$39,'2989-18 - VD Výrovice, sa...'!$C$45:$J$78,'2989-18 - VD Výrovice, sa...'!$C$84:$K$221</definedName>
    <definedName name="_xlnm.Print_Titles" localSheetId="1">'2989-18 - VD Výrovice, sa...'!$94:$94</definedName>
  </definedNames>
  <calcPr/>
</workbook>
</file>

<file path=xl/calcChain.xml><?xml version="1.0" encoding="utf-8"?>
<calcChain xmlns="http://schemas.openxmlformats.org/spreadsheetml/2006/main">
  <c i="2" r="J37"/>
  <c r="J36"/>
  <c i="1" r="AY58"/>
  <c i="2" r="J35"/>
  <c i="1" r="AX58"/>
  <c i="2"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67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6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1"/>
  <c r="BH171"/>
  <c r="BG171"/>
  <c r="BF171"/>
  <c r="T171"/>
  <c r="R171"/>
  <c r="P171"/>
  <c r="BK171"/>
  <c r="J171"/>
  <c r="BE171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T153"/>
  <c r="R154"/>
  <c r="R153"/>
  <c r="P154"/>
  <c r="P153"/>
  <c r="BK154"/>
  <c r="BK153"/>
  <c r="J153"/>
  <c r="J154"/>
  <c r="BE154"/>
  <c r="J65"/>
  <c r="BI152"/>
  <c r="BH152"/>
  <c r="BG152"/>
  <c r="BF152"/>
  <c r="T152"/>
  <c r="R152"/>
  <c r="P152"/>
  <c r="BK152"/>
  <c r="J152"/>
  <c r="BE152"/>
  <c r="BI151"/>
  <c r="BH151"/>
  <c r="BG151"/>
  <c r="BF151"/>
  <c r="T151"/>
  <c r="T150"/>
  <c r="T149"/>
  <c r="R151"/>
  <c r="R150"/>
  <c r="R149"/>
  <c r="P151"/>
  <c r="P150"/>
  <c r="P149"/>
  <c r="BK151"/>
  <c r="BK150"/>
  <c r="J150"/>
  <c r="BK149"/>
  <c r="J149"/>
  <c r="J151"/>
  <c r="BE151"/>
  <c r="J64"/>
  <c r="J63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2"/>
  <c r="BI145"/>
  <c r="BH145"/>
  <c r="BG145"/>
  <c r="BF145"/>
  <c r="T145"/>
  <c r="T144"/>
  <c r="R145"/>
  <c r="R144"/>
  <c r="P145"/>
  <c r="P144"/>
  <c r="BK145"/>
  <c r="BK144"/>
  <c r="J144"/>
  <c r="J145"/>
  <c r="BE145"/>
  <c r="J61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T116"/>
  <c r="R117"/>
  <c r="R116"/>
  <c r="P117"/>
  <c r="P116"/>
  <c r="BK117"/>
  <c r="BK116"/>
  <c r="J116"/>
  <c r="J117"/>
  <c r="BE117"/>
  <c r="J59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7"/>
  <c r="BH97"/>
  <c r="BG97"/>
  <c r="BF97"/>
  <c r="T97"/>
  <c r="T96"/>
  <c r="T95"/>
  <c r="R97"/>
  <c r="R96"/>
  <c r="R95"/>
  <c r="P97"/>
  <c r="P96"/>
  <c r="P95"/>
  <c i="1" r="AU58"/>
  <c i="2" r="BK97"/>
  <c r="BK96"/>
  <c r="J96"/>
  <c r="BK95"/>
  <c r="J95"/>
  <c r="J57"/>
  <c r="J97"/>
  <c r="BE97"/>
  <c r="J58"/>
  <c r="J92"/>
  <c r="J91"/>
  <c r="F91"/>
  <c r="F89"/>
  <c r="E87"/>
  <c r="BI76"/>
  <c r="BH76"/>
  <c r="BG76"/>
  <c r="BF76"/>
  <c r="BI75"/>
  <c r="BH75"/>
  <c r="BG75"/>
  <c r="BF75"/>
  <c r="BE75"/>
  <c r="BI74"/>
  <c r="BH74"/>
  <c r="BG74"/>
  <c r="BF74"/>
  <c r="BE74"/>
  <c r="BI73"/>
  <c r="BH73"/>
  <c r="BG73"/>
  <c r="BF73"/>
  <c r="BE73"/>
  <c r="BI72"/>
  <c r="BH72"/>
  <c r="BG72"/>
  <c r="BF72"/>
  <c r="BE72"/>
  <c r="BI71"/>
  <c r="F37"/>
  <c i="1" r="BD58"/>
  <c i="2" r="BH71"/>
  <c r="F36"/>
  <c i="1" r="BC58"/>
  <c i="2" r="BG71"/>
  <c r="F35"/>
  <c i="1" r="BB58"/>
  <c i="2" r="BF71"/>
  <c r="J34"/>
  <c i="1" r="AW58"/>
  <c i="2" r="F34"/>
  <c i="1" r="BA58"/>
  <c i="2" r="BE71"/>
  <c r="J28"/>
  <c r="J76"/>
  <c r="J70"/>
  <c r="J78"/>
  <c r="J29"/>
  <c r="J30"/>
  <c i="1" r="AG58"/>
  <c i="2" r="BE76"/>
  <c r="J33"/>
  <c i="1" r="AV58"/>
  <c i="2" r="F33"/>
  <c i="1" r="AZ58"/>
  <c i="2" r="J53"/>
  <c r="J52"/>
  <c r="F52"/>
  <c r="F50"/>
  <c r="E48"/>
  <c r="J39"/>
  <c r="J16"/>
  <c r="E16"/>
  <c r="F92"/>
  <c r="F53"/>
  <c r="J15"/>
  <c r="J10"/>
  <c r="J89"/>
  <c r="J50"/>
  <c i="1" r="CK64"/>
  <c r="CJ64"/>
  <c r="CI64"/>
  <c r="CH64"/>
  <c r="CG64"/>
  <c r="CF64"/>
  <c r="BZ64"/>
  <c r="CE64"/>
  <c r="CK63"/>
  <c r="CJ63"/>
  <c r="CI63"/>
  <c r="CH63"/>
  <c r="CG63"/>
  <c r="CF63"/>
  <c r="BZ63"/>
  <c r="CE63"/>
  <c r="CK62"/>
  <c r="CJ62"/>
  <c r="CI62"/>
  <c r="CH62"/>
  <c r="CG62"/>
  <c r="CF62"/>
  <c r="BZ62"/>
  <c r="CE62"/>
  <c r="CK61"/>
  <c r="CJ61"/>
  <c r="CI61"/>
  <c r="CH61"/>
  <c r="CG61"/>
  <c r="CF61"/>
  <c r="BZ61"/>
  <c r="CE61"/>
  <c r="BD57"/>
  <c r="W36"/>
  <c r="BC57"/>
  <c r="W35"/>
  <c r="BB57"/>
  <c r="W34"/>
  <c r="BA57"/>
  <c r="W33"/>
  <c r="AZ57"/>
  <c r="AY57"/>
  <c r="AX57"/>
  <c r="AW57"/>
  <c r="AK33"/>
  <c r="AV57"/>
  <c r="AU57"/>
  <c r="AT57"/>
  <c r="AS57"/>
  <c r="AG57"/>
  <c r="AK26"/>
  <c r="AG64"/>
  <c r="CD64"/>
  <c r="AV64"/>
  <c r="BY64"/>
  <c r="AN64"/>
  <c r="AG63"/>
  <c r="CD63"/>
  <c r="AV63"/>
  <c r="BY63"/>
  <c r="AN63"/>
  <c r="AG62"/>
  <c r="CD62"/>
  <c r="AV62"/>
  <c r="BY62"/>
  <c r="AN62"/>
  <c r="AG61"/>
  <c r="AG60"/>
  <c r="AK27"/>
  <c r="AK29"/>
  <c r="AG66"/>
  <c r="CD61"/>
  <c r="W32"/>
  <c r="AV61"/>
  <c r="BY61"/>
  <c r="AK32"/>
  <c r="AN61"/>
  <c r="AN60"/>
  <c r="AT58"/>
  <c r="AN58"/>
  <c r="AN57"/>
  <c r="AN66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<sst xmlns="http://schemas.openxmlformats.org/spreadsheetml/2006/main">
  <si>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</si>
  <si>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</si>
  <si>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</si>
  <si>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</si>
  <si>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</si>
  <si>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{bbe7145c-4082-42c8-b50a-7ed0880a43e0}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</si>
  <si>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</si>
  <si>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</si>
  <si>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</si>
  <si>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</si>
  <si>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</si>
  <si>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</si>
  <si>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</si>
  <si>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</si>
  <si>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2989-18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</si>
  <si>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</si>
  <si>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</si>
  <si>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Výrovice, sanace betonů a dilatační spáry ve spadišti</t>
  </si>
  <si>
    <t>KSO:</t>
  </si>
  <si>
    <t>CC-CZ:</t>
  </si>
  <si>
    <t>Místo:</t>
  </si>
  <si>
    <t xml:space="preserve"> </t>
  </si>
  <si>
    <t>Datum:</t>
  </si>
  <si>
    <t>4.5.2018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</si>
  <si>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</si>
  <si>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</si>
  <si>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</si>
  <si>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</si>
  <si>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</si>
  <si>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</si>
  <si>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</si>
  <si>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AGROPROJEKT PSO,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</si>
  <si>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</si>
  <si>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</si>
  <si>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</si>
  <si>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</si>
  <si>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</si>
  <si>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</si>
  <si>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</si>
  <si>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</si>
  <si>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</si>
  <si>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</si>
  <si>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</si>
  <si>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</si>
  <si>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</si>
  <si>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</si>
  <si>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</si>
  <si>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</si>
  <si>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</si>
  <si>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</si>
  <si>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</si>
  <si>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</si>
  <si>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</si>
  <si>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</si>
  <si>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</si>
  <si>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</si>
  <si>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</si>
  <si>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</si>
  <si>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</si>
  <si>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</si>
  <si>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</si>
  <si>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</si>
  <si>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</si>
  <si>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</si>
  <si>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</si>
  <si>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</si>
  <si>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</si>
  <si>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</si>
  <si>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</si>
  <si>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</si>
  <si>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</si>
  <si>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</si>
  <si>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</si>
  <si>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</si>
  <si>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</si>
  <si>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</si>
  <si>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</si>
  <si>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</si>
  <si>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</si>
  <si>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</si>
  <si>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</si>
  <si>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</si>
  <si>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</si>
  <si>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</si>
  <si>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</si>
  <si>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</si>
  <si>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</si>
  <si>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</si>
  <si>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</si>
  <si>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</si>
  <si>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</si>
  <si>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</si>
  <si>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</si>
  <si>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</si>
  <si>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</si>
  <si>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 xml:space="preserve">273 31 Základové des -  273 31 Základové desky z betonu prostého vodostavebního</t>
  </si>
  <si>
    <t xml:space="preserve">941 94-1 Montáž leše -  941 94-1 Montáž lešení lehkého pracovního řadového s podlahami</t>
  </si>
  <si>
    <t xml:space="preserve">960 Bourání konstruk -  960 Bourání konstrukcí vodních staveb</t>
  </si>
  <si>
    <t xml:space="preserve">979 08-4 Poplatek za -  979 08-4 Poplatek za skládku</t>
  </si>
  <si>
    <t xml:space="preserve">998 33-20 Přesun hmo -  998 33-20 Přesun hmot pro úpravy toků, hráze rybniční</t>
  </si>
  <si>
    <t xml:space="preserve">HSV -  Práce a dodávky HSV</t>
  </si>
  <si>
    <t xml:space="preserve">    4 -   Vodorovné konstrukce</t>
  </si>
  <si>
    <t xml:space="preserve">    9 -  Ostatní konstrukce a práce, bourání</t>
  </si>
  <si>
    <t xml:space="preserve">    997 -   Přesun sutě</t>
  </si>
  <si>
    <t xml:space="preserve">VRN - 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</si>
  <si>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</si>
  <si>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</si>
  <si>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</si>
  <si>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</si>
  <si>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</si>
  <si>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</si>
  <si>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</si>
  <si>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</si>
  <si>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</si>
  <si>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</si>
  <si>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</si>
  <si>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</si>
  <si>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</si>
  <si>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</si>
  <si>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</si>
  <si>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</si>
  <si>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</si>
  <si>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</si>
  <si>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</si>
  <si>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</si>
  <si>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</si>
  <si>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</si>
  <si>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273 31 Základové des</t>
  </si>
  <si>
    <t xml:space="preserve"> 273 31 Základové desky z betonu prostého vodostavebního</t>
  </si>
  <si>
    <t>ROZPOCET</t>
  </si>
  <si>
    <t>K</t>
  </si>
  <si>
    <t>273362021</t>
  </si>
  <si>
    <t>Výztuž základových desek svařovanými sítěmi Kari</t>
  </si>
  <si>
    <t>t</t>
  </si>
  <si>
    <t>4</t>
  </si>
  <si>
    <t>-1127128318</t>
  </si>
  <si>
    <t>VV</t>
  </si>
  <si>
    <t>"Výztuž dna kari 8/100x8/100"0.0079*440</t>
  </si>
  <si>
    <t>313362021</t>
  </si>
  <si>
    <t>Výztuž obkladových zdí svařovanými sítěmi Kari</t>
  </si>
  <si>
    <t>-920678739</t>
  </si>
  <si>
    <t>"LB zeď 6/100"335*0,00444</t>
  </si>
  <si>
    <t>"PB zeď 6/100" 335*0,00444</t>
  </si>
  <si>
    <t>"Přemostění 6/100"7*25*0,00444</t>
  </si>
  <si>
    <t>"Čelo spadiště 6/100"7*9,4*0,00444</t>
  </si>
  <si>
    <t>"ocelové trny pr.10mm do stěn" 12*(335+335+7*25+7*9,4)*0,29*0,617*0,001</t>
  </si>
  <si>
    <t>Součet</t>
  </si>
  <si>
    <t>3</t>
  </si>
  <si>
    <t>273361821</t>
  </si>
  <si>
    <t>Výztuž základových desek betonářskou ocelí 10 505 (R)</t>
  </si>
  <si>
    <t>-134313264</t>
  </si>
  <si>
    <t>"Doplnění výztuže stěn"1,208*460,4*0,001</t>
  </si>
  <si>
    <t>"Ocelové trny 10mm - kotvení výztuže dna tl.400"12*18,5*7*0,57*0,617*0,001</t>
  </si>
  <si>
    <t>"Ocelové trny 10mm - kotvení výztuže dna tl.200"12*(22+21,8)*7*0,37*0,617*0,001</t>
  </si>
  <si>
    <t>"Vyvázaná síť v přemostění"0,0079*123</t>
  </si>
  <si>
    <t>279362021</t>
  </si>
  <si>
    <t>Výztuž zdí nosných jemnou síťovinou</t>
  </si>
  <si>
    <t>m2</t>
  </si>
  <si>
    <t>282487563</t>
  </si>
  <si>
    <t>"Spára mezi betonovou kcí a kamenořezy"2*22*0,15</t>
  </si>
  <si>
    <t>5</t>
  </si>
  <si>
    <t>13</t>
  </si>
  <si>
    <t>Ošetření stávající výztuže vč. antikorozní úpravy</t>
  </si>
  <si>
    <t>m</t>
  </si>
  <si>
    <t>937390348</t>
  </si>
  <si>
    <t>"Ošetření stávající výztuže"1250</t>
  </si>
  <si>
    <t>941 94-1 Montáž leše</t>
  </si>
  <si>
    <t xml:space="preserve"> 941 94-1 Montáž lešení lehkého pracovního řadového s podlahami</t>
  </si>
  <si>
    <t>6</t>
  </si>
  <si>
    <t>941111111</t>
  </si>
  <si>
    <t>Montáž lešení řadového trubkového lehkého s podlahami zatížení do 200 kg/m2 š do 0,9 m v do 10 m</t>
  </si>
  <si>
    <t>1620061584</t>
  </si>
  <si>
    <t>"LB zeď"335</t>
  </si>
  <si>
    <t>"PB zeď" 335</t>
  </si>
  <si>
    <t>"Čelo"7*9,4</t>
  </si>
  <si>
    <t>7</t>
  </si>
  <si>
    <t>942111111</t>
  </si>
  <si>
    <t>Montáž lešení vysunutého trubkového bez podepření v do 20 m</t>
  </si>
  <si>
    <t>-53580139</t>
  </si>
  <si>
    <t>8</t>
  </si>
  <si>
    <t>941111811</t>
  </si>
  <si>
    <t>Demontáž lešení řadového trubkového lehkého s podlahami zatížení do 200 kg/m2 š do 0,9 m v do 10 m</t>
  </si>
  <si>
    <t>2124773659</t>
  </si>
  <si>
    <t>9</t>
  </si>
  <si>
    <t>942111811</t>
  </si>
  <si>
    <t>Demontáž lešení vysunutého trubkového bez podepření v 20 m</t>
  </si>
  <si>
    <t>1517754107</t>
  </si>
  <si>
    <t>10</t>
  </si>
  <si>
    <t>M</t>
  </si>
  <si>
    <t>95250100</t>
  </si>
  <si>
    <t>nájem za den řadového trubkového lehkého lešení s podlahami do 200kg/m2 š 0,6-0,9m do v 10m</t>
  </si>
  <si>
    <t>kpl</t>
  </si>
  <si>
    <t>163517866</t>
  </si>
  <si>
    <t>960 Bourání konstruk</t>
  </si>
  <si>
    <t xml:space="preserve"> 960 Bourání konstrukcí vodních staveb</t>
  </si>
  <si>
    <t>11</t>
  </si>
  <si>
    <t>962052211</t>
  </si>
  <si>
    <t>Bourání zdiva nadzákladového ze ŽB přes 1 m3</t>
  </si>
  <si>
    <t>m3</t>
  </si>
  <si>
    <t>-1887217776</t>
  </si>
  <si>
    <t>"Vybourání dna" 0,2*7*(22+21,8)+7*18,5*0.4</t>
  </si>
  <si>
    <t>12</t>
  </si>
  <si>
    <t>289902123R00</t>
  </si>
  <si>
    <t>Odsekání betonu stěn, dilatace, trhliny</t>
  </si>
  <si>
    <t>-303097682</t>
  </si>
  <si>
    <t>"Dilatační spáry"2*(7+11)*0,025</t>
  </si>
  <si>
    <t>"Praskliny v PB zdi spadiště"0,007*(2,5+2,5+3,5)</t>
  </si>
  <si>
    <t>"Spára na styku s kamenořezy"2*0,15*22</t>
  </si>
  <si>
    <t>985112113</t>
  </si>
  <si>
    <t>Odsekání degradovaného betonu stěn tl do 100 mm</t>
  </si>
  <si>
    <t>412741740</t>
  </si>
  <si>
    <t>"Přemostění"7*25</t>
  </si>
  <si>
    <t>"Čelo spadiště"7*9.4+2*2,7*1,2</t>
  </si>
  <si>
    <t>979 08-4 Poplatek za</t>
  </si>
  <si>
    <t xml:space="preserve"> 979 08-4 Poplatek za skládku</t>
  </si>
  <si>
    <t>14</t>
  </si>
  <si>
    <t>997221825</t>
  </si>
  <si>
    <t>Poplatek za uložení železobetonového odpadu na skládce (skládkovné)</t>
  </si>
  <si>
    <t>1058815502</t>
  </si>
  <si>
    <t>998 33-20 Přesun hmo</t>
  </si>
  <si>
    <t xml:space="preserve"> 998 33-20 Přesun hmot pro úpravy toků, hráze rybniční</t>
  </si>
  <si>
    <t>998012021</t>
  </si>
  <si>
    <t>Přesun hmot pro budovy monolitické v do 6 m</t>
  </si>
  <si>
    <t>-648122993</t>
  </si>
  <si>
    <t>16</t>
  </si>
  <si>
    <t>998322011</t>
  </si>
  <si>
    <t>Přesun hmot pro hráze přehradní zděné, betonové a železobetonové</t>
  </si>
  <si>
    <t>1054796925</t>
  </si>
  <si>
    <t>HSV</t>
  </si>
  <si>
    <t xml:space="preserve"> Práce a dodávky HSV</t>
  </si>
  <si>
    <t xml:space="preserve">  Vodorovné konstrukce</t>
  </si>
  <si>
    <t>17</t>
  </si>
  <si>
    <t>411354317</t>
  </si>
  <si>
    <t>Zřízení podpěrné konstrukce stropů výšky do 4 m tl do 120 cm</t>
  </si>
  <si>
    <t>-679128536</t>
  </si>
  <si>
    <t>18</t>
  </si>
  <si>
    <t>411354318</t>
  </si>
  <si>
    <t>Odstranění podpěrné konstrukce stropů výšky do 4 m tl do 120 cm</t>
  </si>
  <si>
    <t>-263514648</t>
  </si>
  <si>
    <t xml:space="preserve"> Ostatní konstrukce a práce, bourání</t>
  </si>
  <si>
    <t>19</t>
  </si>
  <si>
    <t>005</t>
  </si>
  <si>
    <t>Odtrhové zkoušky</t>
  </si>
  <si>
    <t>ks</t>
  </si>
  <si>
    <t>37903423</t>
  </si>
  <si>
    <t>"Zkouška po realizaci sanace"5</t>
  </si>
  <si>
    <t>"Zkouška na obnaženém betonu"10</t>
  </si>
  <si>
    <t>20</t>
  </si>
  <si>
    <t xml:space="preserve">Jednosložková hydroexpanzivní pasta (např. Mapeproof Swell)  - praskliny</t>
  </si>
  <si>
    <t>531983802</t>
  </si>
  <si>
    <t>"Praskliny v PB zdi"2,5+2,5+3,5</t>
  </si>
  <si>
    <t>Vývrt a injektáž např.Restfoam 1 KM</t>
  </si>
  <si>
    <t>-1270705027</t>
  </si>
  <si>
    <t>"Praskliny" 44*0,3</t>
  </si>
  <si>
    <t>"Dilatační spáry" 2*90*0,3</t>
  </si>
  <si>
    <t>22</t>
  </si>
  <si>
    <t>Chemicka kotva</t>
  </si>
  <si>
    <t>-1362678113</t>
  </si>
  <si>
    <t>"Kotvení doplňované výztuže"168</t>
  </si>
  <si>
    <t>"Dno"12*7*62</t>
  </si>
  <si>
    <t>"Stěny"2*335*12</t>
  </si>
  <si>
    <t>"Spára na styku s kamenořezy"2*44</t>
  </si>
  <si>
    <t>"čelo" 12*7*9,4</t>
  </si>
  <si>
    <t>23</t>
  </si>
  <si>
    <t>001</t>
  </si>
  <si>
    <t>Vývrt pro chemické kotvy do pr. 18 mm</t>
  </si>
  <si>
    <t>-1572407313</t>
  </si>
  <si>
    <t>"Kotvení doplňované výztuže"168*0,7</t>
  </si>
  <si>
    <t>"Dno"12*7*62*0,22</t>
  </si>
  <si>
    <t>"Stěny"2*335*12*0,22</t>
  </si>
  <si>
    <t>"čelo" 12*7*9,4*0,22</t>
  </si>
  <si>
    <t>"Spára na styku s kamenořezy"2*44*0,12</t>
  </si>
  <si>
    <t>24</t>
  </si>
  <si>
    <t>Dvousložkový epoxidový nátěr (např. Eporip)</t>
  </si>
  <si>
    <t>kg</t>
  </si>
  <si>
    <t>-239495014</t>
  </si>
  <si>
    <t>"Dilatační spáry"2*0,175*0.003*(11+7)*1800</t>
  </si>
  <si>
    <t>"Spáry na styku s kamenořezy"2*0,15*0,003*22*1800</t>
  </si>
  <si>
    <t>25</t>
  </si>
  <si>
    <t xml:space="preserve">Dvousložková cementová malta s přísadou (např. Mapegrout BM) -  praskliny+ dilatační spáry</t>
  </si>
  <si>
    <t>413250435</t>
  </si>
  <si>
    <t>"Praskliny v PB zdi" 0,007*(2,5+2,5+3,5)*2100</t>
  </si>
  <si>
    <t>"Dilatační spáry"2*18*0,175*0,035*2100</t>
  </si>
  <si>
    <t>"Spára mezi kamenořezy a betonem"2*0,15*0,1*22*2100"</t>
  </si>
  <si>
    <t>26</t>
  </si>
  <si>
    <t>Frézování dilatačních spár</t>
  </si>
  <si>
    <t>-1373533393</t>
  </si>
  <si>
    <t>"Dilatační spáry - do hloubky" 2*(11+7)</t>
  </si>
  <si>
    <t>27</t>
  </si>
  <si>
    <t>Pěnový provazec (např. Mapefoam)</t>
  </si>
  <si>
    <t>-1336775667</t>
  </si>
  <si>
    <t>"Dilatační spáry"2*(7+11)</t>
  </si>
  <si>
    <t>28</t>
  </si>
  <si>
    <t>Tixotropní tmel (např. Mapeflex PU30)</t>
  </si>
  <si>
    <t>-506612722</t>
  </si>
  <si>
    <t>"Dilatační spáry"2*18*0,1*0,025*2100</t>
  </si>
  <si>
    <t>29</t>
  </si>
  <si>
    <t>R101</t>
  </si>
  <si>
    <t>Montáž a aplikace technologických vrstev sanace poruch-práce spojené s opravami trhlin a dilatačních spár</t>
  </si>
  <si>
    <t>soubor</t>
  </si>
  <si>
    <t>-1948507572</t>
  </si>
  <si>
    <t>30</t>
  </si>
  <si>
    <t>985311120</t>
  </si>
  <si>
    <t>Reprofilace stěn cementovými sanačními maltami tl 100 mm</t>
  </si>
  <si>
    <t>1589579534</t>
  </si>
  <si>
    <t>"Čelo"7*9,4+2*2,7*1,2</t>
  </si>
  <si>
    <t>31</t>
  </si>
  <si>
    <t>321311116</t>
  </si>
  <si>
    <t>Konstrukce vodních staveb z betonu prostého mrazuvzdorného tř. C 30/37</t>
  </si>
  <si>
    <t>CS ÚRS 2019 01</t>
  </si>
  <si>
    <t>73297131</t>
  </si>
  <si>
    <t>PP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</si>
  <si>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</si>
  <si>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32</t>
  </si>
  <si>
    <t>004</t>
  </si>
  <si>
    <t>Zřízení a odstranění referenční plochy vč. odtrhové zkoušky</t>
  </si>
  <si>
    <t>kus</t>
  </si>
  <si>
    <t>-1621201571</t>
  </si>
  <si>
    <t>33</t>
  </si>
  <si>
    <t>985131111</t>
  </si>
  <si>
    <t>Očištění ploch stěn, rubu kleneb a podlah tlakovou vodou</t>
  </si>
  <si>
    <t>202552226</t>
  </si>
  <si>
    <t>"Dno min. 200 MPa "7*62,3</t>
  </si>
  <si>
    <t>"LB zeď min. 200 MPa"335</t>
  </si>
  <si>
    <t>"PB zeď min. 200 MPa" 335</t>
  </si>
  <si>
    <t>"Čelo min. 200 MPa"7*9,4+2*2,7*1,2</t>
  </si>
  <si>
    <t>"Přemostění min. 200 MPa"7*25</t>
  </si>
  <si>
    <t>997</t>
  </si>
  <si>
    <t xml:space="preserve">  Přesun sutě</t>
  </si>
  <si>
    <t>34</t>
  </si>
  <si>
    <t>997006512</t>
  </si>
  <si>
    <t>Vodorovné doprava suti s naložením a složením na skládku do 1 km</t>
  </si>
  <si>
    <t>1294303088</t>
  </si>
  <si>
    <t>35</t>
  </si>
  <si>
    <t>997006519</t>
  </si>
  <si>
    <t>Příplatek k vodorovnému přemístění suti na skládku ZKD 1 km přes 1 km</t>
  </si>
  <si>
    <t>1888125020</t>
  </si>
  <si>
    <t>371,676*16</t>
  </si>
  <si>
    <t xml:space="preserve"> Vedlejší rozpočtové náklady</t>
  </si>
  <si>
    <t>36</t>
  </si>
  <si>
    <t>011314000</t>
  </si>
  <si>
    <t>Dočasné ochranné prvky požadované BOZP</t>
  </si>
  <si>
    <t>stavba</t>
  </si>
  <si>
    <t>1024</t>
  </si>
  <si>
    <t>-2028576059</t>
  </si>
  <si>
    <t>37</t>
  </si>
  <si>
    <t>013254000</t>
  </si>
  <si>
    <t>Dokumentace skutečného provedení stavby</t>
  </si>
  <si>
    <t>-1226373160</t>
  </si>
  <si>
    <t>38</t>
  </si>
  <si>
    <t>013254000.1</t>
  </si>
  <si>
    <t>Havarijní a povodňový plán stavby</t>
  </si>
  <si>
    <t>1848003050</t>
  </si>
  <si>
    <t>39</t>
  </si>
  <si>
    <t>030001000.1</t>
  </si>
  <si>
    <t>101139165</t>
  </si>
  <si>
    <t>40</t>
  </si>
  <si>
    <t>119003227</t>
  </si>
  <si>
    <t>Mobilní plotová zábrana vyplněná dráty výšky do 2,2 m pro zabezpečení výkopu zřízení</t>
  </si>
  <si>
    <t>617297085</t>
  </si>
  <si>
    <t>41</t>
  </si>
  <si>
    <t>119003228</t>
  </si>
  <si>
    <t>Mobilní plotová zábrana vyplněná dráty výšky do 2,2 m pro zabezpečení výkopu odstranění</t>
  </si>
  <si>
    <t>-443923845</t>
  </si>
  <si>
    <t>42</t>
  </si>
  <si>
    <t>95250820</t>
  </si>
  <si>
    <t>nájem dílce plotové-europloty, standardní panel medium 3500 x 2000 mm</t>
  </si>
  <si>
    <t>-1048713987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</si>
</sst>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</xf>
    <xf numFmtId="164" fontId="27" fillId="2" borderId="14" xfId="0" applyNumberFormat="1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alignment horizontal="center" vertical="center"/>
      <protection locked="0"/>
    </xf>
    <xf numFmtId="4" fontId="27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164" fontId="27" fillId="2" borderId="19" xfId="0" applyNumberFormat="1" applyFont="1" applyFill="1" applyBorder="1" applyAlignment="1" applyProtection="1">
      <alignment horizontal="center" vertical="center"/>
      <protection locked="0"/>
    </xf>
    <xf numFmtId="0" fontId="27" fillId="2" borderId="20" xfId="0" applyFont="1" applyFill="1" applyBorder="1" applyAlignment="1" applyProtection="1">
      <alignment horizontal="center" vertical="center"/>
      <protection locked="0"/>
    </xf>
    <xf numFmtId="4" fontId="27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ht="14.4" customHeight="1">
      <c r="B26" s="18"/>
      <c r="C26" s="19"/>
      <c r="D26" s="35" t="s">
        <v>35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ROUND(AG57,2)</f>
        <v>0</v>
      </c>
      <c r="AL26" s="19"/>
      <c r="AM26" s="19"/>
      <c r="AN26" s="19"/>
      <c r="AO26" s="19"/>
      <c r="AP26" s="19"/>
      <c r="AQ26" s="19"/>
      <c r="AR26" s="17"/>
      <c r="BE26" s="28"/>
    </row>
    <row r="27" ht="14.4" customHeight="1">
      <c r="B27" s="18"/>
      <c r="C27" s="19"/>
      <c r="D27" s="35" t="s">
        <v>36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ROUND(AG60,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1" customFormat="1" ht="6.96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28"/>
    </row>
    <row r="29" s="1" customFormat="1" ht="25.92" customHeight="1">
      <c r="B29" s="37"/>
      <c r="C29" s="38"/>
      <c r="D29" s="40" t="s">
        <v>37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ROUND(AK26 + AK27, 2)</f>
        <v>0</v>
      </c>
      <c r="AL29" s="41"/>
      <c r="AM29" s="41"/>
      <c r="AN29" s="41"/>
      <c r="AO29" s="41"/>
      <c r="AP29" s="38"/>
      <c r="AQ29" s="38"/>
      <c r="AR29" s="39"/>
      <c r="BE29" s="28"/>
    </row>
    <row r="30" s="1" customFormat="1" ht="6.96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28"/>
    </row>
    <row r="31" s="1" customForma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43" t="s">
        <v>38</v>
      </c>
      <c r="M31" s="43"/>
      <c r="N31" s="43"/>
      <c r="O31" s="43"/>
      <c r="P31" s="43"/>
      <c r="Q31" s="38"/>
      <c r="R31" s="38"/>
      <c r="S31" s="38"/>
      <c r="T31" s="38"/>
      <c r="U31" s="38"/>
      <c r="V31" s="38"/>
      <c r="W31" s="43" t="s">
        <v>39</v>
      </c>
      <c r="X31" s="43"/>
      <c r="Y31" s="43"/>
      <c r="Z31" s="43"/>
      <c r="AA31" s="43"/>
      <c r="AB31" s="43"/>
      <c r="AC31" s="43"/>
      <c r="AD31" s="43"/>
      <c r="AE31" s="43"/>
      <c r="AF31" s="38"/>
      <c r="AG31" s="38"/>
      <c r="AH31" s="38"/>
      <c r="AI31" s="38"/>
      <c r="AJ31" s="38"/>
      <c r="AK31" s="43" t="s">
        <v>40</v>
      </c>
      <c r="AL31" s="43"/>
      <c r="AM31" s="43"/>
      <c r="AN31" s="43"/>
      <c r="AO31" s="43"/>
      <c r="AP31" s="38"/>
      <c r="AQ31" s="38"/>
      <c r="AR31" s="39"/>
      <c r="BE31" s="28"/>
    </row>
    <row r="32" s="2" customFormat="1" ht="14.4" customHeight="1">
      <c r="B32" s="44"/>
      <c r="C32" s="45"/>
      <c r="D32" s="29" t="s">
        <v>41</v>
      </c>
      <c r="E32" s="45"/>
      <c r="F32" s="29" t="s">
        <v>42</v>
      </c>
      <c r="G32" s="45"/>
      <c r="H32" s="45"/>
      <c r="I32" s="45"/>
      <c r="J32" s="45"/>
      <c r="K32" s="45"/>
      <c r="L32" s="46">
        <v>0.20999999999999999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ROUND(AZ57 + SUM(CD60:CD64),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f>ROUND(AV57 + SUM(BY60:BY64), 2)</f>
        <v>0</v>
      </c>
      <c r="AL32" s="45"/>
      <c r="AM32" s="45"/>
      <c r="AN32" s="45"/>
      <c r="AO32" s="45"/>
      <c r="AP32" s="45"/>
      <c r="AQ32" s="45"/>
      <c r="AR32" s="48"/>
      <c r="BE32" s="28"/>
    </row>
    <row r="33" s="2" customFormat="1" ht="14.4" customHeight="1">
      <c r="B33" s="44"/>
      <c r="C33" s="45"/>
      <c r="D33" s="45"/>
      <c r="E33" s="45"/>
      <c r="F33" s="29" t="s">
        <v>43</v>
      </c>
      <c r="G33" s="45"/>
      <c r="H33" s="45"/>
      <c r="I33" s="45"/>
      <c r="J33" s="45"/>
      <c r="K33" s="45"/>
      <c r="L33" s="46">
        <v>0.14999999999999999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ROUND(BA57 + SUM(CE60:CE64),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f>ROUND(AW57 + SUM(BZ60:BZ64), 2)</f>
        <v>0</v>
      </c>
      <c r="AL33" s="45"/>
      <c r="AM33" s="45"/>
      <c r="AN33" s="45"/>
      <c r="AO33" s="45"/>
      <c r="AP33" s="45"/>
      <c r="AQ33" s="45"/>
      <c r="AR33" s="48"/>
      <c r="BE33" s="28"/>
    </row>
    <row r="34" hidden="1" s="2" customFormat="1" ht="14.4" customHeight="1">
      <c r="B34" s="44"/>
      <c r="C34" s="45"/>
      <c r="D34" s="45"/>
      <c r="E34" s="45"/>
      <c r="F34" s="29" t="s">
        <v>44</v>
      </c>
      <c r="G34" s="45"/>
      <c r="H34" s="45"/>
      <c r="I34" s="45"/>
      <c r="J34" s="45"/>
      <c r="K34" s="45"/>
      <c r="L34" s="46">
        <v>0.20999999999999999</v>
      </c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7">
        <f>ROUND(BB57 + SUM(CF60:CF64), 2)</f>
        <v>0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7">
        <v>0</v>
      </c>
      <c r="AL34" s="45"/>
      <c r="AM34" s="45"/>
      <c r="AN34" s="45"/>
      <c r="AO34" s="45"/>
      <c r="AP34" s="45"/>
      <c r="AQ34" s="45"/>
      <c r="AR34" s="48"/>
      <c r="BE34" s="28"/>
    </row>
    <row r="35" hidden="1" s="2" customFormat="1" ht="14.4" customHeight="1">
      <c r="B35" s="44"/>
      <c r="C35" s="45"/>
      <c r="D35" s="45"/>
      <c r="E35" s="45"/>
      <c r="F35" s="29" t="s">
        <v>45</v>
      </c>
      <c r="G35" s="45"/>
      <c r="H35" s="45"/>
      <c r="I35" s="45"/>
      <c r="J35" s="45"/>
      <c r="K35" s="45"/>
      <c r="L35" s="46">
        <v>0.14999999999999999</v>
      </c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7">
        <f>ROUND(BC57 + SUM(CG60:CG64), 2)</f>
        <v>0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7">
        <v>0</v>
      </c>
      <c r="AL35" s="45"/>
      <c r="AM35" s="45"/>
      <c r="AN35" s="45"/>
      <c r="AO35" s="45"/>
      <c r="AP35" s="45"/>
      <c r="AQ35" s="45"/>
      <c r="AR35" s="48"/>
    </row>
    <row r="36" hidden="1" s="2" customFormat="1" ht="14.4" customHeight="1">
      <c r="B36" s="44"/>
      <c r="C36" s="45"/>
      <c r="D36" s="45"/>
      <c r="E36" s="45"/>
      <c r="F36" s="29" t="s">
        <v>46</v>
      </c>
      <c r="G36" s="45"/>
      <c r="H36" s="45"/>
      <c r="I36" s="45"/>
      <c r="J36" s="45"/>
      <c r="K36" s="45"/>
      <c r="L36" s="46">
        <v>0</v>
      </c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7">
        <f>ROUND(BD57 + SUM(CH60:CH64), 2)</f>
        <v>0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7">
        <v>0</v>
      </c>
      <c r="AL36" s="45"/>
      <c r="AM36" s="45"/>
      <c r="AN36" s="45"/>
      <c r="AO36" s="45"/>
      <c r="AP36" s="45"/>
      <c r="AQ36" s="45"/>
      <c r="AR36" s="48"/>
    </row>
    <row r="37" s="1" customFormat="1" ht="6.96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</row>
    <row r="38" s="1" customFormat="1" ht="25.92" customHeight="1">
      <c r="B38" s="37"/>
      <c r="C38" s="49"/>
      <c r="D38" s="50" t="s">
        <v>47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2" t="s">
        <v>48</v>
      </c>
      <c r="U38" s="51"/>
      <c r="V38" s="51"/>
      <c r="W38" s="51"/>
      <c r="X38" s="53" t="s">
        <v>49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4">
        <f>SUM(AK29:AK36)</f>
        <v>0</v>
      </c>
      <c r="AL38" s="51"/>
      <c r="AM38" s="51"/>
      <c r="AN38" s="51"/>
      <c r="AO38" s="55"/>
      <c r="AP38" s="49"/>
      <c r="AQ38" s="49"/>
      <c r="AR38" s="39"/>
    </row>
    <row r="39" s="1" customFormat="1" ht="6.96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</row>
    <row r="40" s="1" customFormat="1" ht="6.96" customHeight="1"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39"/>
    </row>
    <row r="44" s="1" customFormat="1" ht="6.96" customHeight="1"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39"/>
    </row>
    <row r="45" s="1" customFormat="1" ht="24.96" customHeight="1">
      <c r="B45" s="37"/>
      <c r="C45" s="20" t="s">
        <v>50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9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</row>
    <row r="47" s="1" customFormat="1" ht="12" customHeight="1">
      <c r="B47" s="37"/>
      <c r="C47" s="29" t="s">
        <v>13</v>
      </c>
      <c r="D47" s="38"/>
      <c r="E47" s="38"/>
      <c r="F47" s="38"/>
      <c r="G47" s="38"/>
      <c r="H47" s="38"/>
      <c r="I47" s="38"/>
      <c r="J47" s="38"/>
      <c r="K47" s="38"/>
      <c r="L47" s="38" t="str">
        <f>K5</f>
        <v>2989-18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9"/>
    </row>
    <row r="48" s="3" customFormat="1" ht="36.96" customHeight="1">
      <c r="B48" s="60"/>
      <c r="C48" s="61" t="s">
        <v>16</v>
      </c>
      <c r="D48" s="62"/>
      <c r="E48" s="62"/>
      <c r="F48" s="62"/>
      <c r="G48" s="62"/>
      <c r="H48" s="62"/>
      <c r="I48" s="62"/>
      <c r="J48" s="62"/>
      <c r="K48" s="62"/>
      <c r="L48" s="63" t="str">
        <f>K6</f>
        <v>VD Výrovice, sanace betonů a dilatační spáry ve spadišti</v>
      </c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4"/>
    </row>
    <row r="49" s="1" customFormat="1" ht="6.96" customHeight="1"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9"/>
    </row>
    <row r="50" s="1" customFormat="1" ht="12" customHeight="1">
      <c r="B50" s="37"/>
      <c r="C50" s="29" t="s">
        <v>20</v>
      </c>
      <c r="D50" s="38"/>
      <c r="E50" s="38"/>
      <c r="F50" s="38"/>
      <c r="G50" s="38"/>
      <c r="H50" s="38"/>
      <c r="I50" s="38"/>
      <c r="J50" s="38"/>
      <c r="K50" s="38"/>
      <c r="L50" s="65" t="str">
        <f>IF(K8="","",K8)</f>
        <v xml:space="preserve"> 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29" t="s">
        <v>22</v>
      </c>
      <c r="AJ50" s="38"/>
      <c r="AK50" s="38"/>
      <c r="AL50" s="38"/>
      <c r="AM50" s="66" t="str">
        <f>IF(AN8= "","",AN8)</f>
        <v>4.5.2018</v>
      </c>
      <c r="AN50" s="66"/>
      <c r="AO50" s="38"/>
      <c r="AP50" s="38"/>
      <c r="AQ50" s="38"/>
      <c r="AR50" s="39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</row>
    <row r="52" s="1" customFormat="1" ht="13.65" customHeight="1">
      <c r="B52" s="37"/>
      <c r="C52" s="29" t="s">
        <v>24</v>
      </c>
      <c r="D52" s="38"/>
      <c r="E52" s="38"/>
      <c r="F52" s="38"/>
      <c r="G52" s="38"/>
      <c r="H52" s="38"/>
      <c r="I52" s="38"/>
      <c r="J52" s="38"/>
      <c r="K52" s="38"/>
      <c r="L52" s="38" t="str">
        <f>IF(E11= "","",E11)</f>
        <v>Povodí Moravy, s.p.</v>
      </c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29" t="s">
        <v>30</v>
      </c>
      <c r="AJ52" s="38"/>
      <c r="AK52" s="38"/>
      <c r="AL52" s="38"/>
      <c r="AM52" s="67" t="str">
        <f>IF(E17="","",E17)</f>
        <v>AGROPROJEKT PSO, s.r.o.</v>
      </c>
      <c r="AN52" s="38"/>
      <c r="AO52" s="38"/>
      <c r="AP52" s="38"/>
      <c r="AQ52" s="38"/>
      <c r="AR52" s="39"/>
      <c r="AS52" s="68" t="s">
        <v>51</v>
      </c>
      <c r="AT52" s="69"/>
      <c r="AU52" s="70"/>
      <c r="AV52" s="70"/>
      <c r="AW52" s="70"/>
      <c r="AX52" s="70"/>
      <c r="AY52" s="70"/>
      <c r="AZ52" s="70"/>
      <c r="BA52" s="70"/>
      <c r="BB52" s="70"/>
      <c r="BC52" s="70"/>
      <c r="BD52" s="71"/>
    </row>
    <row r="53" s="1" customFormat="1" ht="13.65" customHeight="1">
      <c r="B53" s="37"/>
      <c r="C53" s="29" t="s">
        <v>28</v>
      </c>
      <c r="D53" s="38"/>
      <c r="E53" s="38"/>
      <c r="F53" s="38"/>
      <c r="G53" s="38"/>
      <c r="H53" s="38"/>
      <c r="I53" s="38"/>
      <c r="J53" s="38"/>
      <c r="K53" s="38"/>
      <c r="L53" s="38" t="str">
        <f>IF(E14= "Vyplň údaj","",E14)</f>
        <v/>
      </c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29" t="s">
        <v>33</v>
      </c>
      <c r="AJ53" s="38"/>
      <c r="AK53" s="38"/>
      <c r="AL53" s="38"/>
      <c r="AM53" s="67" t="str">
        <f>IF(E20="","",E20)</f>
        <v xml:space="preserve"> </v>
      </c>
      <c r="AN53" s="38"/>
      <c r="AO53" s="38"/>
      <c r="AP53" s="38"/>
      <c r="AQ53" s="38"/>
      <c r="AR53" s="39"/>
      <c r="AS53" s="72"/>
      <c r="AT53" s="73"/>
      <c r="AU53" s="74"/>
      <c r="AV53" s="74"/>
      <c r="AW53" s="74"/>
      <c r="AX53" s="74"/>
      <c r="AY53" s="74"/>
      <c r="AZ53" s="74"/>
      <c r="BA53" s="74"/>
      <c r="BB53" s="74"/>
      <c r="BC53" s="74"/>
      <c r="BD53" s="75"/>
    </row>
    <row r="54" s="1" customFormat="1" ht="10.8" customHeight="1"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9"/>
      <c r="AS54" s="76"/>
      <c r="AT54" s="77"/>
      <c r="AU54" s="78"/>
      <c r="AV54" s="78"/>
      <c r="AW54" s="78"/>
      <c r="AX54" s="78"/>
      <c r="AY54" s="78"/>
      <c r="AZ54" s="78"/>
      <c r="BA54" s="78"/>
      <c r="BB54" s="78"/>
      <c r="BC54" s="78"/>
      <c r="BD54" s="79"/>
    </row>
    <row r="55" s="1" customFormat="1" ht="29.28" customHeight="1">
      <c r="B55" s="37"/>
      <c r="C55" s="80" t="s">
        <v>52</v>
      </c>
      <c r="D55" s="81"/>
      <c r="E55" s="81"/>
      <c r="F55" s="81"/>
      <c r="G55" s="81"/>
      <c r="H55" s="82"/>
      <c r="I55" s="83" t="s">
        <v>53</v>
      </c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4" t="s">
        <v>54</v>
      </c>
      <c r="AH55" s="81"/>
      <c r="AI55" s="81"/>
      <c r="AJ55" s="81"/>
      <c r="AK55" s="81"/>
      <c r="AL55" s="81"/>
      <c r="AM55" s="81"/>
      <c r="AN55" s="83" t="s">
        <v>55</v>
      </c>
      <c r="AO55" s="81"/>
      <c r="AP55" s="85"/>
      <c r="AQ55" s="86" t="s">
        <v>56</v>
      </c>
      <c r="AR55" s="39"/>
      <c r="AS55" s="87" t="s">
        <v>57</v>
      </c>
      <c r="AT55" s="88" t="s">
        <v>58</v>
      </c>
      <c r="AU55" s="88" t="s">
        <v>59</v>
      </c>
      <c r="AV55" s="88" t="s">
        <v>60</v>
      </c>
      <c r="AW55" s="88" t="s">
        <v>61</v>
      </c>
      <c r="AX55" s="88" t="s">
        <v>62</v>
      </c>
      <c r="AY55" s="88" t="s">
        <v>63</v>
      </c>
      <c r="AZ55" s="88" t="s">
        <v>64</v>
      </c>
      <c r="BA55" s="88" t="s">
        <v>65</v>
      </c>
      <c r="BB55" s="88" t="s">
        <v>66</v>
      </c>
      <c r="BC55" s="88" t="s">
        <v>67</v>
      </c>
      <c r="BD55" s="89" t="s">
        <v>68</v>
      </c>
    </row>
    <row r="56" s="1" customFormat="1" ht="10.8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9"/>
      <c r="AS56" s="90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2"/>
    </row>
    <row r="57" s="4" customFormat="1" ht="32.4" customHeight="1">
      <c r="B57" s="93"/>
      <c r="C57" s="94" t="s">
        <v>69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6">
        <f>ROUND(AG58,2)</f>
        <v>0</v>
      </c>
      <c r="AH57" s="96"/>
      <c r="AI57" s="96"/>
      <c r="AJ57" s="96"/>
      <c r="AK57" s="96"/>
      <c r="AL57" s="96"/>
      <c r="AM57" s="96"/>
      <c r="AN57" s="97">
        <f>SUM(AG57,AT57)</f>
        <v>0</v>
      </c>
      <c r="AO57" s="97"/>
      <c r="AP57" s="97"/>
      <c r="AQ57" s="98" t="s">
        <v>1</v>
      </c>
      <c r="AR57" s="99"/>
      <c r="AS57" s="100">
        <f>ROUND(AS58,2)</f>
        <v>0</v>
      </c>
      <c r="AT57" s="101">
        <f>ROUND(SUM(AV57:AW57),2)</f>
        <v>0</v>
      </c>
      <c r="AU57" s="102">
        <f>ROUND(AU58,5)</f>
        <v>0</v>
      </c>
      <c r="AV57" s="101">
        <f>ROUND(AZ57*L32,2)</f>
        <v>0</v>
      </c>
      <c r="AW57" s="101">
        <f>ROUND(BA57*L33,2)</f>
        <v>0</v>
      </c>
      <c r="AX57" s="101">
        <f>ROUND(BB57*L32,2)</f>
        <v>0</v>
      </c>
      <c r="AY57" s="101">
        <f>ROUND(BC57*L33,2)</f>
        <v>0</v>
      </c>
      <c r="AZ57" s="101">
        <f>ROUND(AZ58,2)</f>
        <v>0</v>
      </c>
      <c r="BA57" s="101">
        <f>ROUND(BA58,2)</f>
        <v>0</v>
      </c>
      <c r="BB57" s="101">
        <f>ROUND(BB58,2)</f>
        <v>0</v>
      </c>
      <c r="BC57" s="101">
        <f>ROUND(BC58,2)</f>
        <v>0</v>
      </c>
      <c r="BD57" s="103">
        <f>ROUND(BD58,2)</f>
        <v>0</v>
      </c>
      <c r="BS57" s="104" t="s">
        <v>70</v>
      </c>
      <c r="BT57" s="104" t="s">
        <v>71</v>
      </c>
      <c r="BV57" s="104" t="s">
        <v>72</v>
      </c>
      <c r="BW57" s="104" t="s">
        <v>5</v>
      </c>
      <c r="BX57" s="104" t="s">
        <v>73</v>
      </c>
      <c r="CL57" s="104" t="s">
        <v>1</v>
      </c>
    </row>
    <row r="58" s="5" customFormat="1" ht="27" customHeight="1">
      <c r="A58" s="105" t="s">
        <v>74</v>
      </c>
      <c r="B58" s="106"/>
      <c r="C58" s="107"/>
      <c r="D58" s="108" t="s">
        <v>14</v>
      </c>
      <c r="E58" s="108"/>
      <c r="F58" s="108"/>
      <c r="G58" s="108"/>
      <c r="H58" s="108"/>
      <c r="I58" s="109"/>
      <c r="J58" s="108" t="s">
        <v>17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'2989-18 - VD Výrovice, sa...'!J30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75</v>
      </c>
      <c r="AR58" s="112"/>
      <c r="AS58" s="113">
        <v>0</v>
      </c>
      <c r="AT58" s="114">
        <f>ROUND(SUM(AV58:AW58),2)</f>
        <v>0</v>
      </c>
      <c r="AU58" s="115">
        <f>'2989-18 - VD Výrovice, sa...'!P95</f>
        <v>0</v>
      </c>
      <c r="AV58" s="114">
        <f>'2989-18 - VD Výrovice, sa...'!J33</f>
        <v>0</v>
      </c>
      <c r="AW58" s="114">
        <f>'2989-18 - VD Výrovice, sa...'!J34</f>
        <v>0</v>
      </c>
      <c r="AX58" s="114">
        <f>'2989-18 - VD Výrovice, sa...'!J35</f>
        <v>0</v>
      </c>
      <c r="AY58" s="114">
        <f>'2989-18 - VD Výrovice, sa...'!J36</f>
        <v>0</v>
      </c>
      <c r="AZ58" s="114">
        <f>'2989-18 - VD Výrovice, sa...'!F33</f>
        <v>0</v>
      </c>
      <c r="BA58" s="114">
        <f>'2989-18 - VD Výrovice, sa...'!F34</f>
        <v>0</v>
      </c>
      <c r="BB58" s="114">
        <f>'2989-18 - VD Výrovice, sa...'!F35</f>
        <v>0</v>
      </c>
      <c r="BC58" s="114">
        <f>'2989-18 - VD Výrovice, sa...'!F36</f>
        <v>0</v>
      </c>
      <c r="BD58" s="116">
        <f>'2989-18 - VD Výrovice, sa...'!F37</f>
        <v>0</v>
      </c>
      <c r="BT58" s="117" t="s">
        <v>76</v>
      </c>
      <c r="BU58" s="117" t="s">
        <v>77</v>
      </c>
      <c r="BV58" s="117" t="s">
        <v>72</v>
      </c>
      <c r="BW58" s="117" t="s">
        <v>5</v>
      </c>
      <c r="BX58" s="117" t="s">
        <v>73</v>
      </c>
      <c r="CL58" s="117" t="s">
        <v>1</v>
      </c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 ht="30" customHeight="1">
      <c r="B60" s="37"/>
      <c r="C60" s="94" t="s">
        <v>78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97">
        <f>ROUND(SUM(AG61:AG64), 2)</f>
        <v>0</v>
      </c>
      <c r="AH60" s="97"/>
      <c r="AI60" s="97"/>
      <c r="AJ60" s="97"/>
      <c r="AK60" s="97"/>
      <c r="AL60" s="97"/>
      <c r="AM60" s="97"/>
      <c r="AN60" s="97">
        <f>ROUND(SUM(AN61:AN64), 2)</f>
        <v>0</v>
      </c>
      <c r="AO60" s="97"/>
      <c r="AP60" s="97"/>
      <c r="AQ60" s="118"/>
      <c r="AR60" s="39"/>
      <c r="AS60" s="87" t="s">
        <v>79</v>
      </c>
      <c r="AT60" s="88" t="s">
        <v>80</v>
      </c>
      <c r="AU60" s="88" t="s">
        <v>41</v>
      </c>
      <c r="AV60" s="89" t="s">
        <v>58</v>
      </c>
    </row>
    <row r="61" s="1" customFormat="1" ht="19.92" customHeight="1">
      <c r="B61" s="37"/>
      <c r="C61" s="38"/>
      <c r="D61" s="119" t="s">
        <v>81</v>
      </c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38"/>
      <c r="AD61" s="38"/>
      <c r="AE61" s="38"/>
      <c r="AF61" s="38"/>
      <c r="AG61" s="120">
        <f>ROUND(AG57 * AS61, 2)</f>
        <v>0</v>
      </c>
      <c r="AH61" s="121"/>
      <c r="AI61" s="121"/>
      <c r="AJ61" s="121"/>
      <c r="AK61" s="121"/>
      <c r="AL61" s="121"/>
      <c r="AM61" s="121"/>
      <c r="AN61" s="121">
        <f>ROUND(AG61 + AV61, 2)</f>
        <v>0</v>
      </c>
      <c r="AO61" s="121"/>
      <c r="AP61" s="121"/>
      <c r="AQ61" s="38"/>
      <c r="AR61" s="39"/>
      <c r="AS61" s="122">
        <v>0</v>
      </c>
      <c r="AT61" s="123" t="s">
        <v>82</v>
      </c>
      <c r="AU61" s="123" t="s">
        <v>42</v>
      </c>
      <c r="AV61" s="124">
        <f>ROUND(IF(AU61="základní",AG61*L32,IF(AU61="snížená",AG61*L33,0)), 2)</f>
        <v>0</v>
      </c>
      <c r="BV61" s="14" t="s">
        <v>83</v>
      </c>
      <c r="BY61" s="125">
        <f>IF(AU61="základní",AV61,0)</f>
        <v>0</v>
      </c>
      <c r="BZ61" s="125">
        <f>IF(AU61="snížená",AV61,0)</f>
        <v>0</v>
      </c>
      <c r="CA61" s="125">
        <v>0</v>
      </c>
      <c r="CB61" s="125">
        <v>0</v>
      </c>
      <c r="CC61" s="125">
        <v>0</v>
      </c>
      <c r="CD61" s="125">
        <f>IF(AU61="základní",AG61,0)</f>
        <v>0</v>
      </c>
      <c r="CE61" s="125">
        <f>IF(AU61="snížená",AG61,0)</f>
        <v>0</v>
      </c>
      <c r="CF61" s="125">
        <f>IF(AU61="zákl. přenesená",AG61,0)</f>
        <v>0</v>
      </c>
      <c r="CG61" s="125">
        <f>IF(AU61="sníž. přenesená",AG61,0)</f>
        <v>0</v>
      </c>
      <c r="CH61" s="125">
        <f>IF(AU61="nulová",AG61,0)</f>
        <v>0</v>
      </c>
      <c r="CI61" s="14">
        <f>IF(AU61="základní",1,IF(AU61="snížená",2,IF(AU61="zákl. přenesená",4,IF(AU61="sníž. přenesená",5,3))))</f>
        <v>1</v>
      </c>
      <c r="CJ61" s="14">
        <f>IF(AT61="stavební čast",1,IF(AT61="investiční čast",2,3))</f>
        <v>1</v>
      </c>
      <c r="CK61" s="14" t="str">
        <f>IF(D61="Vyplň vlastní","","x")</f>
        <v>x</v>
      </c>
    </row>
    <row r="62" s="1" customFormat="1" ht="19.92" customHeight="1">
      <c r="B62" s="37"/>
      <c r="C62" s="38"/>
      <c r="D62" s="126" t="s">
        <v>84</v>
      </c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38"/>
      <c r="AD62" s="38"/>
      <c r="AE62" s="38"/>
      <c r="AF62" s="38"/>
      <c r="AG62" s="120">
        <f>ROUND(AG57 * AS62, 2)</f>
        <v>0</v>
      </c>
      <c r="AH62" s="121"/>
      <c r="AI62" s="121"/>
      <c r="AJ62" s="121"/>
      <c r="AK62" s="121"/>
      <c r="AL62" s="121"/>
      <c r="AM62" s="121"/>
      <c r="AN62" s="121">
        <f>ROUND(AG62 + AV62, 2)</f>
        <v>0</v>
      </c>
      <c r="AO62" s="121"/>
      <c r="AP62" s="121"/>
      <c r="AQ62" s="38"/>
      <c r="AR62" s="39"/>
      <c r="AS62" s="122">
        <v>0</v>
      </c>
      <c r="AT62" s="123" t="s">
        <v>82</v>
      </c>
      <c r="AU62" s="123" t="s">
        <v>42</v>
      </c>
      <c r="AV62" s="124">
        <f>ROUND(IF(AU62="základní",AG62*L32,IF(AU62="snížená",AG62*L33,0)), 2)</f>
        <v>0</v>
      </c>
      <c r="BV62" s="14" t="s">
        <v>85</v>
      </c>
      <c r="BY62" s="125">
        <f>IF(AU62="základní",AV62,0)</f>
        <v>0</v>
      </c>
      <c r="BZ62" s="125">
        <f>IF(AU62="snížená",AV62,0)</f>
        <v>0</v>
      </c>
      <c r="CA62" s="125">
        <v>0</v>
      </c>
      <c r="CB62" s="125">
        <v>0</v>
      </c>
      <c r="CC62" s="125">
        <v>0</v>
      </c>
      <c r="CD62" s="125">
        <f>IF(AU62="základní",AG62,0)</f>
        <v>0</v>
      </c>
      <c r="CE62" s="125">
        <f>IF(AU62="snížená",AG62,0)</f>
        <v>0</v>
      </c>
      <c r="CF62" s="125">
        <f>IF(AU62="zákl. přenesená",AG62,0)</f>
        <v>0</v>
      </c>
      <c r="CG62" s="125">
        <f>IF(AU62="sníž. přenesená",AG62,0)</f>
        <v>0</v>
      </c>
      <c r="CH62" s="125">
        <f>IF(AU62="nulová",AG62,0)</f>
        <v>0</v>
      </c>
      <c r="CI62" s="14">
        <f>IF(AU62="základní",1,IF(AU62="snížená",2,IF(AU62="zákl. přenesená",4,IF(AU62="sníž. přenesená",5,3))))</f>
        <v>1</v>
      </c>
      <c r="CJ62" s="14">
        <f>IF(AT62="stavební čast",1,IF(AT62="investiční čast",2,3))</f>
        <v>1</v>
      </c>
      <c r="CK62" s="14" t="str">
        <f>IF(D62="Vyplň vlastní","","x")</f>
        <v/>
      </c>
    </row>
    <row r="63" s="1" customFormat="1" ht="19.92" customHeight="1">
      <c r="B63" s="37"/>
      <c r="C63" s="38"/>
      <c r="D63" s="126" t="s">
        <v>84</v>
      </c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38"/>
      <c r="AD63" s="38"/>
      <c r="AE63" s="38"/>
      <c r="AF63" s="38"/>
      <c r="AG63" s="120">
        <f>ROUND(AG57 * AS63, 2)</f>
        <v>0</v>
      </c>
      <c r="AH63" s="121"/>
      <c r="AI63" s="121"/>
      <c r="AJ63" s="121"/>
      <c r="AK63" s="121"/>
      <c r="AL63" s="121"/>
      <c r="AM63" s="121"/>
      <c r="AN63" s="121">
        <f>ROUND(AG63 + AV63, 2)</f>
        <v>0</v>
      </c>
      <c r="AO63" s="121"/>
      <c r="AP63" s="121"/>
      <c r="AQ63" s="38"/>
      <c r="AR63" s="39"/>
      <c r="AS63" s="122">
        <v>0</v>
      </c>
      <c r="AT63" s="123" t="s">
        <v>82</v>
      </c>
      <c r="AU63" s="123" t="s">
        <v>42</v>
      </c>
      <c r="AV63" s="124">
        <f>ROUND(IF(AU63="základní",AG63*L32,IF(AU63="snížená",AG63*L33,0)), 2)</f>
        <v>0</v>
      </c>
      <c r="BV63" s="14" t="s">
        <v>85</v>
      </c>
      <c r="BY63" s="125">
        <f>IF(AU63="základní",AV63,0)</f>
        <v>0</v>
      </c>
      <c r="BZ63" s="125">
        <f>IF(AU63="snížená",AV63,0)</f>
        <v>0</v>
      </c>
      <c r="CA63" s="125">
        <v>0</v>
      </c>
      <c r="CB63" s="125">
        <v>0</v>
      </c>
      <c r="CC63" s="125">
        <v>0</v>
      </c>
      <c r="CD63" s="125">
        <f>IF(AU63="základní",AG63,0)</f>
        <v>0</v>
      </c>
      <c r="CE63" s="125">
        <f>IF(AU63="snížená",AG63,0)</f>
        <v>0</v>
      </c>
      <c r="CF63" s="125">
        <f>IF(AU63="zákl. přenesená",AG63,0)</f>
        <v>0</v>
      </c>
      <c r="CG63" s="125">
        <f>IF(AU63="sníž. přenesená",AG63,0)</f>
        <v>0</v>
      </c>
      <c r="CH63" s="125">
        <f>IF(AU63="nulová",AG63,0)</f>
        <v>0</v>
      </c>
      <c r="CI63" s="14">
        <f>IF(AU63="základní",1,IF(AU63="snížená",2,IF(AU63="zákl. přenesená",4,IF(AU63="sníž. přenesená",5,3))))</f>
        <v>1</v>
      </c>
      <c r="CJ63" s="14">
        <f>IF(AT63="stavební čast",1,IF(AT63="investiční čast",2,3))</f>
        <v>1</v>
      </c>
      <c r="CK63" s="14" t="str">
        <f>IF(D63="Vyplň vlastní","","x")</f>
        <v/>
      </c>
    </row>
    <row r="64" s="1" customFormat="1" ht="19.92" customHeight="1">
      <c r="B64" s="37"/>
      <c r="C64" s="38"/>
      <c r="D64" s="126" t="s">
        <v>84</v>
      </c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38"/>
      <c r="AD64" s="38"/>
      <c r="AE64" s="38"/>
      <c r="AF64" s="38"/>
      <c r="AG64" s="120">
        <f>ROUND(AG57 * AS64, 2)</f>
        <v>0</v>
      </c>
      <c r="AH64" s="121"/>
      <c r="AI64" s="121"/>
      <c r="AJ64" s="121"/>
      <c r="AK64" s="121"/>
      <c r="AL64" s="121"/>
      <c r="AM64" s="121"/>
      <c r="AN64" s="121">
        <f>ROUND(AG64 + AV64, 2)</f>
        <v>0</v>
      </c>
      <c r="AO64" s="121"/>
      <c r="AP64" s="121"/>
      <c r="AQ64" s="38"/>
      <c r="AR64" s="39"/>
      <c r="AS64" s="127">
        <v>0</v>
      </c>
      <c r="AT64" s="128" t="s">
        <v>82</v>
      </c>
      <c r="AU64" s="128" t="s">
        <v>42</v>
      </c>
      <c r="AV64" s="129">
        <f>ROUND(IF(AU64="základní",AG64*L32,IF(AU64="snížená",AG64*L33,0)), 2)</f>
        <v>0</v>
      </c>
      <c r="BV64" s="14" t="s">
        <v>85</v>
      </c>
      <c r="BY64" s="125">
        <f>IF(AU64="základní",AV64,0)</f>
        <v>0</v>
      </c>
      <c r="BZ64" s="125">
        <f>IF(AU64="snížená",AV64,0)</f>
        <v>0</v>
      </c>
      <c r="CA64" s="125">
        <v>0</v>
      </c>
      <c r="CB64" s="125">
        <v>0</v>
      </c>
      <c r="CC64" s="125">
        <v>0</v>
      </c>
      <c r="CD64" s="125">
        <f>IF(AU64="základní",AG64,0)</f>
        <v>0</v>
      </c>
      <c r="CE64" s="125">
        <f>IF(AU64="snížená",AG64,0)</f>
        <v>0</v>
      </c>
      <c r="CF64" s="125">
        <f>IF(AU64="zákl. přenesená",AG64,0)</f>
        <v>0</v>
      </c>
      <c r="CG64" s="125">
        <f>IF(AU64="sníž. přenesená",AG64,0)</f>
        <v>0</v>
      </c>
      <c r="CH64" s="125">
        <f>IF(AU64="nulová",AG64,0)</f>
        <v>0</v>
      </c>
      <c r="CI64" s="14">
        <f>IF(AU64="základní",1,IF(AU64="snížená",2,IF(AU64="zákl. přenesená",4,IF(AU64="sníž. přenesená",5,3))))</f>
        <v>1</v>
      </c>
      <c r="CJ64" s="14">
        <f>IF(AT64="stavební čast",1,IF(AT64="investiční čast",2,3))</f>
        <v>1</v>
      </c>
      <c r="CK64" s="14" t="str">
        <f>IF(D64="Vyplň vlastní","","x")</f>
        <v/>
      </c>
    </row>
    <row r="65" s="1" customFormat="1" ht="10.8" customHeigh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9"/>
    </row>
    <row r="66" s="1" customFormat="1" ht="30" customHeight="1">
      <c r="B66" s="37"/>
      <c r="C66" s="130" t="s">
        <v>86</v>
      </c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2">
        <f>ROUND(AG57 + AG60, 2)</f>
        <v>0</v>
      </c>
      <c r="AH66" s="132"/>
      <c r="AI66" s="132"/>
      <c r="AJ66" s="132"/>
      <c r="AK66" s="132"/>
      <c r="AL66" s="132"/>
      <c r="AM66" s="132"/>
      <c r="AN66" s="132">
        <f>ROUND(AN57 + AN60, 2)</f>
        <v>0</v>
      </c>
      <c r="AO66" s="132"/>
      <c r="AP66" s="132"/>
      <c r="AQ66" s="131"/>
      <c r="AR66" s="39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39"/>
    </row>
  </sheetData>
  <sheetProtection sheet="1" formatColumns="0" formatRows="0" objects="1" scenarios="1" spinCount="100000" saltValue="XgpyseuCRIMnZOB8qLhgD9nzFohNypwUT6ioo43EJ5Q1bvqEkWoOUbofJbldgYg1PwT4V6AHvG4H3xmwtHU+jQ==" hashValue="WJF2i9uhaD01ynyHEdiKiJBI/RCVNXfIjEbcW8VdI0QMs7qWA4nyJJfpx01PpdJvlKN0UlhXsI7txawDGE0DWQ==" algorithmName="SHA-512" password="CC35"/>
  <mergeCells count="60"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  <mergeCell ref="D61:AB61"/>
    <mergeCell ref="AG61:AM61"/>
    <mergeCell ref="AN61:AP61"/>
    <mergeCell ref="D62:AB62"/>
    <mergeCell ref="AG62:AM62"/>
    <mergeCell ref="AN62:AP62"/>
    <mergeCell ref="D63:AB63"/>
    <mergeCell ref="AG63:AM63"/>
    <mergeCell ref="AN63:AP63"/>
    <mergeCell ref="D64:AB64"/>
    <mergeCell ref="AG64:AM64"/>
    <mergeCell ref="AN64:AP64"/>
    <mergeCell ref="AG60:AM60"/>
    <mergeCell ref="AN60:AP60"/>
    <mergeCell ref="AG66:AM66"/>
    <mergeCell ref="AN66:AP66"/>
    <mergeCell ref="K5:AO5"/>
    <mergeCell ref="K6:AO6"/>
    <mergeCell ref="E14:AJ14"/>
    <mergeCell ref="E23:AN23"/>
    <mergeCell ref="L31:P31"/>
    <mergeCell ref="W31:AE31"/>
    <mergeCell ref="AK31:AO31"/>
    <mergeCell ref="L32:P32"/>
    <mergeCell ref="L33:P33"/>
    <mergeCell ref="L34:P34"/>
    <mergeCell ref="L35:P35"/>
    <mergeCell ref="L36:P36"/>
    <mergeCell ref="L48:AO48"/>
    <mergeCell ref="AM53:AP53"/>
    <mergeCell ref="AM50:AN50"/>
    <mergeCell ref="AM52:AP52"/>
    <mergeCell ref="AS52:AT54"/>
    <mergeCell ref="C55:G55"/>
    <mergeCell ref="I55:AF55"/>
    <mergeCell ref="AG55:AM55"/>
    <mergeCell ref="AN55:AP55"/>
    <mergeCell ref="AN58:AP58"/>
    <mergeCell ref="AG58:AM58"/>
    <mergeCell ref="D58:H58"/>
    <mergeCell ref="J58:AF58"/>
    <mergeCell ref="AG57:AM57"/>
    <mergeCell ref="AN57:AP57"/>
    <mergeCell ref="AR2:BE2"/>
    <mergeCell ref="BE5:BE34"/>
  </mergeCells>
  <dataValidations count="2">
    <dataValidation type="list" allowBlank="1" showInputMessage="1" showErrorMessage="1" error="Povoleny jsou hodnoty základní, snížená, zákl. přenesená, sníž. přenesená, nulová." sqref="AU60:AU6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60:AT64">
      <formula1>"stavební čast, technologická čast, investiční čast"</formula1>
    </dataValidation>
  </dataValidations>
  <hyperlinks>
    <hyperlink ref="A58" location="'2989-18 - VD Výrovice, s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5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t="24.96" customHeight="1">
      <c r="B4" s="17"/>
      <c r="D4" s="137" t="s">
        <v>88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s="1" customFormat="1" ht="12" customHeight="1">
      <c r="B6" s="39"/>
      <c r="D6" s="138" t="s">
        <v>16</v>
      </c>
      <c r="I6" s="139"/>
      <c r="L6" s="39"/>
    </row>
    <row r="7" s="1" customFormat="1" ht="36.96" customHeight="1">
      <c r="B7" s="39"/>
      <c r="E7" s="140" t="s">
        <v>17</v>
      </c>
      <c r="F7" s="1"/>
      <c r="G7" s="1"/>
      <c r="H7" s="1"/>
      <c r="I7" s="139"/>
      <c r="L7" s="39"/>
    </row>
    <row r="8" s="1" customFormat="1">
      <c r="B8" s="39"/>
      <c r="I8" s="139"/>
      <c r="L8" s="39"/>
    </row>
    <row r="9" s="1" customFormat="1" ht="12" customHeight="1">
      <c r="B9" s="39"/>
      <c r="D9" s="138" t="s">
        <v>18</v>
      </c>
      <c r="F9" s="14" t="s">
        <v>1</v>
      </c>
      <c r="I9" s="141" t="s">
        <v>19</v>
      </c>
      <c r="J9" s="14" t="s">
        <v>1</v>
      </c>
      <c r="L9" s="39"/>
    </row>
    <row r="10" s="1" customFormat="1" ht="12" customHeight="1">
      <c r="B10" s="39"/>
      <c r="D10" s="138" t="s">
        <v>20</v>
      </c>
      <c r="F10" s="14" t="s">
        <v>21</v>
      </c>
      <c r="I10" s="141" t="s">
        <v>22</v>
      </c>
      <c r="J10" s="142" t="str">
        <f>'Rekapitulace stavby'!AN8</f>
        <v>4.5.2018</v>
      </c>
      <c r="L10" s="39"/>
    </row>
    <row r="11" s="1" customFormat="1" ht="10.8" customHeight="1">
      <c r="B11" s="39"/>
      <c r="I11" s="139"/>
      <c r="L11" s="39"/>
    </row>
    <row r="12" s="1" customFormat="1" ht="12" customHeight="1">
      <c r="B12" s="39"/>
      <c r="D12" s="138" t="s">
        <v>24</v>
      </c>
      <c r="I12" s="141" t="s">
        <v>25</v>
      </c>
      <c r="J12" s="14" t="s">
        <v>1</v>
      </c>
      <c r="L12" s="39"/>
    </row>
    <row r="13" s="1" customFormat="1" ht="18" customHeight="1">
      <c r="B13" s="39"/>
      <c r="E13" s="14" t="s">
        <v>26</v>
      </c>
      <c r="I13" s="141" t="s">
        <v>27</v>
      </c>
      <c r="J13" s="14" t="s">
        <v>1</v>
      </c>
      <c r="L13" s="39"/>
    </row>
    <row r="14" s="1" customFormat="1" ht="6.96" customHeight="1">
      <c r="B14" s="39"/>
      <c r="I14" s="139"/>
      <c r="L14" s="39"/>
    </row>
    <row r="15" s="1" customFormat="1" ht="12" customHeight="1">
      <c r="B15" s="39"/>
      <c r="D15" s="138" t="s">
        <v>28</v>
      </c>
      <c r="I15" s="141" t="s">
        <v>25</v>
      </c>
      <c r="J15" s="30" t="str">
        <f>'Rekapitulace stavby'!AN13</f>
        <v>Vyplň údaj</v>
      </c>
      <c r="L15" s="39"/>
    </row>
    <row r="16" s="1" customFormat="1" ht="18" customHeight="1">
      <c r="B16" s="39"/>
      <c r="E16" s="30" t="str">
        <f>'Rekapitulace stavby'!E14</f>
        <v>Vyplň údaj</v>
      </c>
      <c r="F16" s="14"/>
      <c r="G16" s="14"/>
      <c r="H16" s="14"/>
      <c r="I16" s="141" t="s">
        <v>27</v>
      </c>
      <c r="J16" s="30" t="str">
        <f>'Rekapitulace stavby'!AN14</f>
        <v>Vyplň údaj</v>
      </c>
      <c r="L16" s="39"/>
    </row>
    <row r="17" s="1" customFormat="1" ht="6.96" customHeight="1">
      <c r="B17" s="39"/>
      <c r="I17" s="139"/>
      <c r="L17" s="39"/>
    </row>
    <row r="18" s="1" customFormat="1" ht="12" customHeight="1">
      <c r="B18" s="39"/>
      <c r="D18" s="138" t="s">
        <v>30</v>
      </c>
      <c r="I18" s="141" t="s">
        <v>25</v>
      </c>
      <c r="J18" s="14" t="s">
        <v>1</v>
      </c>
      <c r="L18" s="39"/>
    </row>
    <row r="19" s="1" customFormat="1" ht="18" customHeight="1">
      <c r="B19" s="39"/>
      <c r="E19" s="14" t="s">
        <v>31</v>
      </c>
      <c r="I19" s="141" t="s">
        <v>27</v>
      </c>
      <c r="J19" s="14" t="s">
        <v>1</v>
      </c>
      <c r="L19" s="39"/>
    </row>
    <row r="20" s="1" customFormat="1" ht="6.96" customHeight="1">
      <c r="B20" s="39"/>
      <c r="I20" s="139"/>
      <c r="L20" s="39"/>
    </row>
    <row r="21" s="1" customFormat="1" ht="12" customHeight="1">
      <c r="B21" s="39"/>
      <c r="D21" s="138" t="s">
        <v>33</v>
      </c>
      <c r="I21" s="141" t="s">
        <v>25</v>
      </c>
      <c r="J21" s="14" t="s">
        <v>1</v>
      </c>
      <c r="L21" s="39"/>
    </row>
    <row r="22" s="1" customFormat="1" ht="18" customHeight="1">
      <c r="B22" s="39"/>
      <c r="E22" s="14" t="s">
        <v>21</v>
      </c>
      <c r="I22" s="141" t="s">
        <v>27</v>
      </c>
      <c r="J22" s="14" t="s">
        <v>1</v>
      </c>
      <c r="L22" s="39"/>
    </row>
    <row r="23" s="1" customFormat="1" ht="6.96" customHeight="1">
      <c r="B23" s="39"/>
      <c r="I23" s="139"/>
      <c r="L23" s="39"/>
    </row>
    <row r="24" s="1" customFormat="1" ht="12" customHeight="1">
      <c r="B24" s="39"/>
      <c r="D24" s="138" t="s">
        <v>34</v>
      </c>
      <c r="I24" s="139"/>
      <c r="L24" s="39"/>
    </row>
    <row r="25" s="6" customFormat="1" ht="16.5" customHeight="1">
      <c r="B25" s="143"/>
      <c r="E25" s="144" t="s">
        <v>1</v>
      </c>
      <c r="F25" s="144"/>
      <c r="G25" s="144"/>
      <c r="H25" s="144"/>
      <c r="I25" s="145"/>
      <c r="L25" s="143"/>
    </row>
    <row r="26" s="1" customFormat="1" ht="6.96" customHeight="1">
      <c r="B26" s="39"/>
      <c r="I26" s="139"/>
      <c r="L26" s="39"/>
    </row>
    <row r="27" s="1" customFormat="1" ht="6.96" customHeight="1">
      <c r="B27" s="39"/>
      <c r="D27" s="70"/>
      <c r="E27" s="70"/>
      <c r="F27" s="70"/>
      <c r="G27" s="70"/>
      <c r="H27" s="70"/>
      <c r="I27" s="146"/>
      <c r="J27" s="70"/>
      <c r="K27" s="70"/>
      <c r="L27" s="39"/>
    </row>
    <row r="28" s="1" customFormat="1" ht="14.4" customHeight="1">
      <c r="B28" s="39"/>
      <c r="D28" s="147" t="s">
        <v>89</v>
      </c>
      <c r="I28" s="139"/>
      <c r="J28" s="148">
        <f>J57</f>
        <v>0</v>
      </c>
      <c r="L28" s="39"/>
    </row>
    <row r="29" s="1" customFormat="1" ht="14.4" customHeight="1">
      <c r="B29" s="39"/>
      <c r="D29" s="149" t="s">
        <v>81</v>
      </c>
      <c r="I29" s="139"/>
      <c r="J29" s="148">
        <f>J70</f>
        <v>0</v>
      </c>
      <c r="L29" s="39"/>
    </row>
    <row r="30" s="1" customFormat="1" ht="25.44" customHeight="1">
      <c r="B30" s="39"/>
      <c r="D30" s="150" t="s">
        <v>37</v>
      </c>
      <c r="I30" s="139"/>
      <c r="J30" s="151">
        <f>ROUND(J28 + J29, 2)</f>
        <v>0</v>
      </c>
      <c r="L30" s="39"/>
    </row>
    <row r="31" s="1" customFormat="1" ht="6.96" customHeight="1">
      <c r="B31" s="39"/>
      <c r="D31" s="70"/>
      <c r="E31" s="70"/>
      <c r="F31" s="70"/>
      <c r="G31" s="70"/>
      <c r="H31" s="70"/>
      <c r="I31" s="146"/>
      <c r="J31" s="70"/>
      <c r="K31" s="70"/>
      <c r="L31" s="39"/>
    </row>
    <row r="32" s="1" customFormat="1" ht="14.4" customHeight="1">
      <c r="B32" s="39"/>
      <c r="F32" s="152" t="s">
        <v>39</v>
      </c>
      <c r="I32" s="153" t="s">
        <v>38</v>
      </c>
      <c r="J32" s="152" t="s">
        <v>40</v>
      </c>
      <c r="L32" s="39"/>
    </row>
    <row r="33" s="1" customFormat="1" ht="14.4" customHeight="1">
      <c r="B33" s="39"/>
      <c r="D33" s="138" t="s">
        <v>41</v>
      </c>
      <c r="E33" s="138" t="s">
        <v>42</v>
      </c>
      <c r="F33" s="154">
        <f>ROUND((SUM(BE70:BE77) + SUM(BE95:BE221)),  2)</f>
        <v>0</v>
      </c>
      <c r="I33" s="155">
        <v>0.20999999999999999</v>
      </c>
      <c r="J33" s="154">
        <f>ROUND(((SUM(BE70:BE77) + SUM(BE95:BE221))*I33),  2)</f>
        <v>0</v>
      </c>
      <c r="L33" s="39"/>
    </row>
    <row r="34" s="1" customFormat="1" ht="14.4" customHeight="1">
      <c r="B34" s="39"/>
      <c r="E34" s="138" t="s">
        <v>43</v>
      </c>
      <c r="F34" s="154">
        <f>ROUND((SUM(BF70:BF77) + SUM(BF95:BF221)),  2)</f>
        <v>0</v>
      </c>
      <c r="I34" s="155">
        <v>0.14999999999999999</v>
      </c>
      <c r="J34" s="154">
        <f>ROUND(((SUM(BF70:BF77) + SUM(BF95:BF221))*I34),  2)</f>
        <v>0</v>
      </c>
      <c r="L34" s="39"/>
    </row>
    <row r="35" hidden="1" s="1" customFormat="1" ht="14.4" customHeight="1">
      <c r="B35" s="39"/>
      <c r="E35" s="138" t="s">
        <v>44</v>
      </c>
      <c r="F35" s="154">
        <f>ROUND((SUM(BG70:BG77) + SUM(BG95:BG221)),  2)</f>
        <v>0</v>
      </c>
      <c r="I35" s="155">
        <v>0.20999999999999999</v>
      </c>
      <c r="J35" s="154">
        <f>0</f>
        <v>0</v>
      </c>
      <c r="L35" s="39"/>
    </row>
    <row r="36" hidden="1" s="1" customFormat="1" ht="14.4" customHeight="1">
      <c r="B36" s="39"/>
      <c r="E36" s="138" t="s">
        <v>45</v>
      </c>
      <c r="F36" s="154">
        <f>ROUND((SUM(BH70:BH77) + SUM(BH95:BH221)),  2)</f>
        <v>0</v>
      </c>
      <c r="I36" s="155">
        <v>0.14999999999999999</v>
      </c>
      <c r="J36" s="154">
        <f>0</f>
        <v>0</v>
      </c>
      <c r="L36" s="39"/>
    </row>
    <row r="37" hidden="1" s="1" customFormat="1" ht="14.4" customHeight="1">
      <c r="B37" s="39"/>
      <c r="E37" s="138" t="s">
        <v>46</v>
      </c>
      <c r="F37" s="154">
        <f>ROUND((SUM(BI70:BI77) + SUM(BI95:BI221)),  2)</f>
        <v>0</v>
      </c>
      <c r="I37" s="155">
        <v>0</v>
      </c>
      <c r="J37" s="154">
        <f>0</f>
        <v>0</v>
      </c>
      <c r="L37" s="39"/>
    </row>
    <row r="38" s="1" customFormat="1" ht="6.96" customHeight="1">
      <c r="B38" s="39"/>
      <c r="I38" s="139"/>
      <c r="L38" s="39"/>
    </row>
    <row r="39" s="1" customFormat="1" ht="25.44" customHeight="1">
      <c r="B39" s="39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61"/>
      <c r="J39" s="162">
        <f>SUM(J30:J37)</f>
        <v>0</v>
      </c>
      <c r="K39" s="163"/>
      <c r="L39" s="39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39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39"/>
    </row>
    <row r="45" s="1" customFormat="1" ht="24.96" customHeight="1">
      <c r="B45" s="37"/>
      <c r="C45" s="20" t="s">
        <v>90</v>
      </c>
      <c r="D45" s="38"/>
      <c r="E45" s="38"/>
      <c r="F45" s="38"/>
      <c r="G45" s="38"/>
      <c r="H45" s="38"/>
      <c r="I45" s="139"/>
      <c r="J45" s="38"/>
      <c r="K45" s="38"/>
      <c r="L45" s="39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9"/>
      <c r="J46" s="38"/>
      <c r="K46" s="38"/>
      <c r="L46" s="39"/>
    </row>
    <row r="47" s="1" customFormat="1" ht="12" customHeight="1">
      <c r="B47" s="37"/>
      <c r="C47" s="29" t="s">
        <v>16</v>
      </c>
      <c r="D47" s="38"/>
      <c r="E47" s="38"/>
      <c r="F47" s="38"/>
      <c r="G47" s="38"/>
      <c r="H47" s="38"/>
      <c r="I47" s="139"/>
      <c r="J47" s="38"/>
      <c r="K47" s="38"/>
      <c r="L47" s="39"/>
    </row>
    <row r="48" s="1" customFormat="1" ht="16.5" customHeight="1">
      <c r="B48" s="37"/>
      <c r="C48" s="38"/>
      <c r="D48" s="38"/>
      <c r="E48" s="63" t="str">
        <f>E7</f>
        <v>VD Výrovice, sanace betonů a dilatační spáry ve spadišti</v>
      </c>
      <c r="F48" s="38"/>
      <c r="G48" s="38"/>
      <c r="H48" s="38"/>
      <c r="I48" s="139"/>
      <c r="J48" s="38"/>
      <c r="K48" s="38"/>
      <c r="L48" s="39"/>
    </row>
    <row r="49" s="1" customFormat="1" ht="6.96" customHeight="1">
      <c r="B49" s="37"/>
      <c r="C49" s="38"/>
      <c r="D49" s="38"/>
      <c r="E49" s="38"/>
      <c r="F49" s="38"/>
      <c r="G49" s="38"/>
      <c r="H49" s="38"/>
      <c r="I49" s="139"/>
      <c r="J49" s="38"/>
      <c r="K49" s="38"/>
      <c r="L49" s="39"/>
    </row>
    <row r="50" s="1" customFormat="1" ht="12" customHeight="1">
      <c r="B50" s="37"/>
      <c r="C50" s="29" t="s">
        <v>20</v>
      </c>
      <c r="D50" s="38"/>
      <c r="E50" s="38"/>
      <c r="F50" s="24" t="str">
        <f>F10</f>
        <v xml:space="preserve"> </v>
      </c>
      <c r="G50" s="38"/>
      <c r="H50" s="38"/>
      <c r="I50" s="141" t="s">
        <v>22</v>
      </c>
      <c r="J50" s="66" t="str">
        <f>IF(J10="","",J10)</f>
        <v>4.5.2018</v>
      </c>
      <c r="K50" s="38"/>
      <c r="L50" s="39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9"/>
      <c r="J51" s="38"/>
      <c r="K51" s="38"/>
      <c r="L51" s="39"/>
    </row>
    <row r="52" s="1" customFormat="1" ht="13.65" customHeight="1">
      <c r="B52" s="37"/>
      <c r="C52" s="29" t="s">
        <v>24</v>
      </c>
      <c r="D52" s="38"/>
      <c r="E52" s="38"/>
      <c r="F52" s="24" t="str">
        <f>E13</f>
        <v>Povodí Moravy, s.p.</v>
      </c>
      <c r="G52" s="38"/>
      <c r="H52" s="38"/>
      <c r="I52" s="141" t="s">
        <v>30</v>
      </c>
      <c r="J52" s="33" t="str">
        <f>E19</f>
        <v>AGROPROJEKT PSO, s.r.o.</v>
      </c>
      <c r="K52" s="38"/>
      <c r="L52" s="39"/>
    </row>
    <row r="53" s="1" customFormat="1" ht="13.65" customHeight="1">
      <c r="B53" s="37"/>
      <c r="C53" s="29" t="s">
        <v>28</v>
      </c>
      <c r="D53" s="38"/>
      <c r="E53" s="38"/>
      <c r="F53" s="24" t="str">
        <f>IF(E16="","",E16)</f>
        <v>Vyplň údaj</v>
      </c>
      <c r="G53" s="38"/>
      <c r="H53" s="38"/>
      <c r="I53" s="141" t="s">
        <v>33</v>
      </c>
      <c r="J53" s="33" t="str">
        <f>E22</f>
        <v xml:space="preserve"> </v>
      </c>
      <c r="K53" s="38"/>
      <c r="L53" s="39"/>
    </row>
    <row r="54" s="1" customFormat="1" ht="10.32" customHeight="1">
      <c r="B54" s="37"/>
      <c r="C54" s="38"/>
      <c r="D54" s="38"/>
      <c r="E54" s="38"/>
      <c r="F54" s="38"/>
      <c r="G54" s="38"/>
      <c r="H54" s="38"/>
      <c r="I54" s="139"/>
      <c r="J54" s="38"/>
      <c r="K54" s="38"/>
      <c r="L54" s="39"/>
    </row>
    <row r="55" s="1" customFormat="1" ht="29.28" customHeight="1">
      <c r="B55" s="37"/>
      <c r="C55" s="170" t="s">
        <v>91</v>
      </c>
      <c r="D55" s="131"/>
      <c r="E55" s="131"/>
      <c r="F55" s="131"/>
      <c r="G55" s="131"/>
      <c r="H55" s="131"/>
      <c r="I55" s="171"/>
      <c r="J55" s="172" t="s">
        <v>92</v>
      </c>
      <c r="K55" s="131"/>
      <c r="L55" s="39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9"/>
      <c r="J56" s="38"/>
      <c r="K56" s="38"/>
      <c r="L56" s="39"/>
    </row>
    <row r="57" s="1" customFormat="1" ht="22.8" customHeight="1">
      <c r="B57" s="37"/>
      <c r="C57" s="173" t="s">
        <v>93</v>
      </c>
      <c r="D57" s="38"/>
      <c r="E57" s="38"/>
      <c r="F57" s="38"/>
      <c r="G57" s="38"/>
      <c r="H57" s="38"/>
      <c r="I57" s="139"/>
      <c r="J57" s="97">
        <f>J95</f>
        <v>0</v>
      </c>
      <c r="K57" s="38"/>
      <c r="L57" s="39"/>
      <c r="AU57" s="14" t="s">
        <v>94</v>
      </c>
    </row>
    <row r="58" s="7" customFormat="1" ht="24.96" customHeight="1">
      <c r="B58" s="174"/>
      <c r="C58" s="175"/>
      <c r="D58" s="176" t="s">
        <v>95</v>
      </c>
      <c r="E58" s="177"/>
      <c r="F58" s="177"/>
      <c r="G58" s="177"/>
      <c r="H58" s="177"/>
      <c r="I58" s="178"/>
      <c r="J58" s="179">
        <f>J96</f>
        <v>0</v>
      </c>
      <c r="K58" s="175"/>
      <c r="L58" s="180"/>
    </row>
    <row r="59" s="7" customFormat="1" ht="24.96" customHeight="1">
      <c r="B59" s="174"/>
      <c r="C59" s="175"/>
      <c r="D59" s="176" t="s">
        <v>96</v>
      </c>
      <c r="E59" s="177"/>
      <c r="F59" s="177"/>
      <c r="G59" s="177"/>
      <c r="H59" s="177"/>
      <c r="I59" s="178"/>
      <c r="J59" s="179">
        <f>J116</f>
        <v>0</v>
      </c>
      <c r="K59" s="175"/>
      <c r="L59" s="180"/>
    </row>
    <row r="60" s="7" customFormat="1" ht="24.96" customHeight="1">
      <c r="B60" s="174"/>
      <c r="C60" s="175"/>
      <c r="D60" s="176" t="s">
        <v>97</v>
      </c>
      <c r="E60" s="177"/>
      <c r="F60" s="177"/>
      <c r="G60" s="177"/>
      <c r="H60" s="177"/>
      <c r="I60" s="178"/>
      <c r="J60" s="179">
        <f>J130</f>
        <v>0</v>
      </c>
      <c r="K60" s="175"/>
      <c r="L60" s="180"/>
    </row>
    <row r="61" s="7" customFormat="1" ht="24.96" customHeight="1">
      <c r="B61" s="174"/>
      <c r="C61" s="175"/>
      <c r="D61" s="176" t="s">
        <v>98</v>
      </c>
      <c r="E61" s="177"/>
      <c r="F61" s="177"/>
      <c r="G61" s="177"/>
      <c r="H61" s="177"/>
      <c r="I61" s="178"/>
      <c r="J61" s="179">
        <f>J144</f>
        <v>0</v>
      </c>
      <c r="K61" s="175"/>
      <c r="L61" s="180"/>
    </row>
    <row r="62" s="7" customFormat="1" ht="24.96" customHeight="1">
      <c r="B62" s="174"/>
      <c r="C62" s="175"/>
      <c r="D62" s="176" t="s">
        <v>99</v>
      </c>
      <c r="E62" s="177"/>
      <c r="F62" s="177"/>
      <c r="G62" s="177"/>
      <c r="H62" s="177"/>
      <c r="I62" s="178"/>
      <c r="J62" s="179">
        <f>J146</f>
        <v>0</v>
      </c>
      <c r="K62" s="175"/>
      <c r="L62" s="180"/>
    </row>
    <row r="63" s="7" customFormat="1" ht="24.96" customHeight="1">
      <c r="B63" s="174"/>
      <c r="C63" s="175"/>
      <c r="D63" s="176" t="s">
        <v>100</v>
      </c>
      <c r="E63" s="177"/>
      <c r="F63" s="177"/>
      <c r="G63" s="177"/>
      <c r="H63" s="177"/>
      <c r="I63" s="178"/>
      <c r="J63" s="179">
        <f>J149</f>
        <v>0</v>
      </c>
      <c r="K63" s="175"/>
      <c r="L63" s="180"/>
    </row>
    <row r="64" s="8" customFormat="1" ht="19.92" customHeight="1">
      <c r="B64" s="181"/>
      <c r="C64" s="182"/>
      <c r="D64" s="183" t="s">
        <v>101</v>
      </c>
      <c r="E64" s="184"/>
      <c r="F64" s="184"/>
      <c r="G64" s="184"/>
      <c r="H64" s="184"/>
      <c r="I64" s="185"/>
      <c r="J64" s="186">
        <f>J150</f>
        <v>0</v>
      </c>
      <c r="K64" s="182"/>
      <c r="L64" s="187"/>
    </row>
    <row r="65" s="8" customFormat="1" ht="19.92" customHeight="1">
      <c r="B65" s="181"/>
      <c r="C65" s="182"/>
      <c r="D65" s="183" t="s">
        <v>102</v>
      </c>
      <c r="E65" s="184"/>
      <c r="F65" s="184"/>
      <c r="G65" s="184"/>
      <c r="H65" s="184"/>
      <c r="I65" s="185"/>
      <c r="J65" s="186">
        <f>J153</f>
        <v>0</v>
      </c>
      <c r="K65" s="182"/>
      <c r="L65" s="187"/>
    </row>
    <row r="66" s="8" customFormat="1" ht="19.92" customHeight="1">
      <c r="B66" s="181"/>
      <c r="C66" s="182"/>
      <c r="D66" s="183" t="s">
        <v>103</v>
      </c>
      <c r="E66" s="184"/>
      <c r="F66" s="184"/>
      <c r="G66" s="184"/>
      <c r="H66" s="184"/>
      <c r="I66" s="185"/>
      <c r="J66" s="186">
        <f>J210</f>
        <v>0</v>
      </c>
      <c r="K66" s="182"/>
      <c r="L66" s="187"/>
    </row>
    <row r="67" s="7" customFormat="1" ht="24.96" customHeight="1">
      <c r="B67" s="174"/>
      <c r="C67" s="175"/>
      <c r="D67" s="176" t="s">
        <v>104</v>
      </c>
      <c r="E67" s="177"/>
      <c r="F67" s="177"/>
      <c r="G67" s="177"/>
      <c r="H67" s="177"/>
      <c r="I67" s="178"/>
      <c r="J67" s="179">
        <f>J214</f>
        <v>0</v>
      </c>
      <c r="K67" s="175"/>
      <c r="L67" s="180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39"/>
      <c r="J68" s="38"/>
      <c r="K68" s="38"/>
      <c r="L68" s="39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39"/>
      <c r="J69" s="38"/>
      <c r="K69" s="38"/>
      <c r="L69" s="39"/>
    </row>
    <row r="70" s="1" customFormat="1" ht="29.28" customHeight="1">
      <c r="B70" s="37"/>
      <c r="C70" s="173" t="s">
        <v>105</v>
      </c>
      <c r="D70" s="38"/>
      <c r="E70" s="38"/>
      <c r="F70" s="38"/>
      <c r="G70" s="38"/>
      <c r="H70" s="38"/>
      <c r="I70" s="139"/>
      <c r="J70" s="188">
        <f>ROUND(J71 + J72 + J73 + J74 + J75 + J76,2)</f>
        <v>0</v>
      </c>
      <c r="K70" s="38"/>
      <c r="L70" s="39"/>
      <c r="N70" s="189" t="s">
        <v>41</v>
      </c>
    </row>
    <row r="71" s="1" customFormat="1" ht="18" customHeight="1">
      <c r="B71" s="37"/>
      <c r="C71" s="38"/>
      <c r="D71" s="126" t="s">
        <v>106</v>
      </c>
      <c r="E71" s="119"/>
      <c r="F71" s="119"/>
      <c r="G71" s="38"/>
      <c r="H71" s="38"/>
      <c r="I71" s="139"/>
      <c r="J71" s="120">
        <v>0</v>
      </c>
      <c r="K71" s="38"/>
      <c r="L71" s="190"/>
      <c r="M71" s="139"/>
      <c r="N71" s="191" t="s">
        <v>43</v>
      </c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92" t="s">
        <v>107</v>
      </c>
      <c r="AZ71" s="139"/>
      <c r="BA71" s="139"/>
      <c r="BB71" s="139"/>
      <c r="BC71" s="139"/>
      <c r="BD71" s="139"/>
      <c r="BE71" s="193">
        <f>IF(N71="základní",J71,0)</f>
        <v>0</v>
      </c>
      <c r="BF71" s="193">
        <f>IF(N71="snížená",J71,0)</f>
        <v>0</v>
      </c>
      <c r="BG71" s="193">
        <f>IF(N71="zákl. přenesená",J71,0)</f>
        <v>0</v>
      </c>
      <c r="BH71" s="193">
        <f>IF(N71="sníž. přenesená",J71,0)</f>
        <v>0</v>
      </c>
      <c r="BI71" s="193">
        <f>IF(N71="nulová",J71,0)</f>
        <v>0</v>
      </c>
      <c r="BJ71" s="192" t="s">
        <v>87</v>
      </c>
      <c r="BK71" s="139"/>
      <c r="BL71" s="139"/>
      <c r="BM71" s="139"/>
    </row>
    <row r="72" s="1" customFormat="1" ht="18" customHeight="1">
      <c r="B72" s="37"/>
      <c r="C72" s="38"/>
      <c r="D72" s="126" t="s">
        <v>108</v>
      </c>
      <c r="E72" s="119"/>
      <c r="F72" s="119"/>
      <c r="G72" s="38"/>
      <c r="H72" s="38"/>
      <c r="I72" s="139"/>
      <c r="J72" s="120">
        <v>0</v>
      </c>
      <c r="K72" s="38"/>
      <c r="L72" s="190"/>
      <c r="M72" s="139"/>
      <c r="N72" s="191" t="s">
        <v>43</v>
      </c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92" t="s">
        <v>107</v>
      </c>
      <c r="AZ72" s="139"/>
      <c r="BA72" s="139"/>
      <c r="BB72" s="139"/>
      <c r="BC72" s="139"/>
      <c r="BD72" s="139"/>
      <c r="BE72" s="193">
        <f>IF(N72="základní",J72,0)</f>
        <v>0</v>
      </c>
      <c r="BF72" s="193">
        <f>IF(N72="snížená",J72,0)</f>
        <v>0</v>
      </c>
      <c r="BG72" s="193">
        <f>IF(N72="zákl. přenesená",J72,0)</f>
        <v>0</v>
      </c>
      <c r="BH72" s="193">
        <f>IF(N72="sníž. přenesená",J72,0)</f>
        <v>0</v>
      </c>
      <c r="BI72" s="193">
        <f>IF(N72="nulová",J72,0)</f>
        <v>0</v>
      </c>
      <c r="BJ72" s="192" t="s">
        <v>87</v>
      </c>
      <c r="BK72" s="139"/>
      <c r="BL72" s="139"/>
      <c r="BM72" s="139"/>
    </row>
    <row r="73" s="1" customFormat="1" ht="18" customHeight="1">
      <c r="B73" s="37"/>
      <c r="C73" s="38"/>
      <c r="D73" s="126" t="s">
        <v>109</v>
      </c>
      <c r="E73" s="119"/>
      <c r="F73" s="119"/>
      <c r="G73" s="38"/>
      <c r="H73" s="38"/>
      <c r="I73" s="139"/>
      <c r="J73" s="120">
        <v>0</v>
      </c>
      <c r="K73" s="38"/>
      <c r="L73" s="190"/>
      <c r="M73" s="139"/>
      <c r="N73" s="191" t="s">
        <v>43</v>
      </c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92" t="s">
        <v>107</v>
      </c>
      <c r="AZ73" s="139"/>
      <c r="BA73" s="139"/>
      <c r="BB73" s="139"/>
      <c r="BC73" s="139"/>
      <c r="BD73" s="139"/>
      <c r="BE73" s="193">
        <f>IF(N73="základní",J73,0)</f>
        <v>0</v>
      </c>
      <c r="BF73" s="193">
        <f>IF(N73="snížená",J73,0)</f>
        <v>0</v>
      </c>
      <c r="BG73" s="193">
        <f>IF(N73="zákl. přenesená",J73,0)</f>
        <v>0</v>
      </c>
      <c r="BH73" s="193">
        <f>IF(N73="sníž. přenesená",J73,0)</f>
        <v>0</v>
      </c>
      <c r="BI73" s="193">
        <f>IF(N73="nulová",J73,0)</f>
        <v>0</v>
      </c>
      <c r="BJ73" s="192" t="s">
        <v>87</v>
      </c>
      <c r="BK73" s="139"/>
      <c r="BL73" s="139"/>
      <c r="BM73" s="139"/>
    </row>
    <row r="74" s="1" customFormat="1" ht="18" customHeight="1">
      <c r="B74" s="37"/>
      <c r="C74" s="38"/>
      <c r="D74" s="126" t="s">
        <v>110</v>
      </c>
      <c r="E74" s="119"/>
      <c r="F74" s="119"/>
      <c r="G74" s="38"/>
      <c r="H74" s="38"/>
      <c r="I74" s="139"/>
      <c r="J74" s="120">
        <v>0</v>
      </c>
      <c r="K74" s="38"/>
      <c r="L74" s="190"/>
      <c r="M74" s="139"/>
      <c r="N74" s="191" t="s">
        <v>43</v>
      </c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92" t="s">
        <v>107</v>
      </c>
      <c r="AZ74" s="139"/>
      <c r="BA74" s="139"/>
      <c r="BB74" s="139"/>
      <c r="BC74" s="139"/>
      <c r="BD74" s="139"/>
      <c r="BE74" s="193">
        <f>IF(N74="základní",J74,0)</f>
        <v>0</v>
      </c>
      <c r="BF74" s="193">
        <f>IF(N74="snížená",J74,0)</f>
        <v>0</v>
      </c>
      <c r="BG74" s="193">
        <f>IF(N74="zákl. přenesená",J74,0)</f>
        <v>0</v>
      </c>
      <c r="BH74" s="193">
        <f>IF(N74="sníž. přenesená",J74,0)</f>
        <v>0</v>
      </c>
      <c r="BI74" s="193">
        <f>IF(N74="nulová",J74,0)</f>
        <v>0</v>
      </c>
      <c r="BJ74" s="192" t="s">
        <v>87</v>
      </c>
      <c r="BK74" s="139"/>
      <c r="BL74" s="139"/>
      <c r="BM74" s="139"/>
    </row>
    <row r="75" s="1" customFormat="1" ht="18" customHeight="1">
      <c r="B75" s="37"/>
      <c r="C75" s="38"/>
      <c r="D75" s="126" t="s">
        <v>111</v>
      </c>
      <c r="E75" s="119"/>
      <c r="F75" s="119"/>
      <c r="G75" s="38"/>
      <c r="H75" s="38"/>
      <c r="I75" s="139"/>
      <c r="J75" s="120">
        <v>0</v>
      </c>
      <c r="K75" s="38"/>
      <c r="L75" s="190"/>
      <c r="M75" s="139"/>
      <c r="N75" s="191" t="s">
        <v>43</v>
      </c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92" t="s">
        <v>107</v>
      </c>
      <c r="AZ75" s="139"/>
      <c r="BA75" s="139"/>
      <c r="BB75" s="139"/>
      <c r="BC75" s="139"/>
      <c r="BD75" s="139"/>
      <c r="BE75" s="193">
        <f>IF(N75="základní",J75,0)</f>
        <v>0</v>
      </c>
      <c r="BF75" s="193">
        <f>IF(N75="snížená",J75,0)</f>
        <v>0</v>
      </c>
      <c r="BG75" s="193">
        <f>IF(N75="zákl. přenesená",J75,0)</f>
        <v>0</v>
      </c>
      <c r="BH75" s="193">
        <f>IF(N75="sníž. přenesená",J75,0)</f>
        <v>0</v>
      </c>
      <c r="BI75" s="193">
        <f>IF(N75="nulová",J75,0)</f>
        <v>0</v>
      </c>
      <c r="BJ75" s="192" t="s">
        <v>87</v>
      </c>
      <c r="BK75" s="139"/>
      <c r="BL75" s="139"/>
      <c r="BM75" s="139"/>
    </row>
    <row r="76" s="1" customFormat="1" ht="18" customHeight="1">
      <c r="B76" s="37"/>
      <c r="C76" s="38"/>
      <c r="D76" s="119" t="s">
        <v>112</v>
      </c>
      <c r="E76" s="38"/>
      <c r="F76" s="38"/>
      <c r="G76" s="38"/>
      <c r="H76" s="38"/>
      <c r="I76" s="139"/>
      <c r="J76" s="120">
        <f>ROUND(J28*T76,2)</f>
        <v>0</v>
      </c>
      <c r="K76" s="38"/>
      <c r="L76" s="190"/>
      <c r="M76" s="139"/>
      <c r="N76" s="191" t="s">
        <v>42</v>
      </c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92" t="s">
        <v>113</v>
      </c>
      <c r="AZ76" s="139"/>
      <c r="BA76" s="139"/>
      <c r="BB76" s="139"/>
      <c r="BC76" s="139"/>
      <c r="BD76" s="139"/>
      <c r="BE76" s="193">
        <f>IF(N76="základní",J76,0)</f>
        <v>0</v>
      </c>
      <c r="BF76" s="193">
        <f>IF(N76="snížená",J76,0)</f>
        <v>0</v>
      </c>
      <c r="BG76" s="193">
        <f>IF(N76="zákl. přenesená",J76,0)</f>
        <v>0</v>
      </c>
      <c r="BH76" s="193">
        <f>IF(N76="sníž. přenesená",J76,0)</f>
        <v>0</v>
      </c>
      <c r="BI76" s="193">
        <f>IF(N76="nulová",J76,0)</f>
        <v>0</v>
      </c>
      <c r="BJ76" s="192" t="s">
        <v>76</v>
      </c>
      <c r="BK76" s="139"/>
      <c r="BL76" s="139"/>
      <c r="BM76" s="139"/>
    </row>
    <row r="77" s="1" customFormat="1">
      <c r="B77" s="37"/>
      <c r="C77" s="38"/>
      <c r="D77" s="38"/>
      <c r="E77" s="38"/>
      <c r="F77" s="38"/>
      <c r="G77" s="38"/>
      <c r="H77" s="38"/>
      <c r="I77" s="139"/>
      <c r="J77" s="38"/>
      <c r="K77" s="38"/>
      <c r="L77" s="39"/>
    </row>
    <row r="78" s="1" customFormat="1" ht="29.28" customHeight="1">
      <c r="B78" s="37"/>
      <c r="C78" s="130" t="s">
        <v>86</v>
      </c>
      <c r="D78" s="131"/>
      <c r="E78" s="131"/>
      <c r="F78" s="131"/>
      <c r="G78" s="131"/>
      <c r="H78" s="131"/>
      <c r="I78" s="171"/>
      <c r="J78" s="132">
        <f>ROUND(J57+J70,2)</f>
        <v>0</v>
      </c>
      <c r="K78" s="131"/>
      <c r="L78" s="39"/>
    </row>
    <row r="79" s="1" customFormat="1" ht="6.96" customHeight="1">
      <c r="B79" s="56"/>
      <c r="C79" s="57"/>
      <c r="D79" s="57"/>
      <c r="E79" s="57"/>
      <c r="F79" s="57"/>
      <c r="G79" s="57"/>
      <c r="H79" s="57"/>
      <c r="I79" s="166"/>
      <c r="J79" s="57"/>
      <c r="K79" s="57"/>
      <c r="L79" s="39"/>
    </row>
    <row r="83" s="1" customFormat="1" ht="6.96" customHeight="1">
      <c r="B83" s="58"/>
      <c r="C83" s="59"/>
      <c r="D83" s="59"/>
      <c r="E83" s="59"/>
      <c r="F83" s="59"/>
      <c r="G83" s="59"/>
      <c r="H83" s="59"/>
      <c r="I83" s="169"/>
      <c r="J83" s="59"/>
      <c r="K83" s="59"/>
      <c r="L83" s="39"/>
    </row>
    <row r="84" s="1" customFormat="1" ht="24.96" customHeight="1">
      <c r="B84" s="37"/>
      <c r="C84" s="20" t="s">
        <v>114</v>
      </c>
      <c r="D84" s="38"/>
      <c r="E84" s="38"/>
      <c r="F84" s="38"/>
      <c r="G84" s="38"/>
      <c r="H84" s="38"/>
      <c r="I84" s="139"/>
      <c r="J84" s="38"/>
      <c r="K84" s="38"/>
      <c r="L84" s="39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9"/>
      <c r="J85" s="38"/>
      <c r="K85" s="38"/>
      <c r="L85" s="39"/>
    </row>
    <row r="86" s="1" customFormat="1" ht="12" customHeight="1">
      <c r="B86" s="37"/>
      <c r="C86" s="29" t="s">
        <v>16</v>
      </c>
      <c r="D86" s="38"/>
      <c r="E86" s="38"/>
      <c r="F86" s="38"/>
      <c r="G86" s="38"/>
      <c r="H86" s="38"/>
      <c r="I86" s="139"/>
      <c r="J86" s="38"/>
      <c r="K86" s="38"/>
      <c r="L86" s="39"/>
    </row>
    <row r="87" s="1" customFormat="1" ht="16.5" customHeight="1">
      <c r="B87" s="37"/>
      <c r="C87" s="38"/>
      <c r="D87" s="38"/>
      <c r="E87" s="63" t="str">
        <f>E7</f>
        <v>VD Výrovice, sanace betonů a dilatační spáry ve spadišti</v>
      </c>
      <c r="F87" s="38"/>
      <c r="G87" s="38"/>
      <c r="H87" s="38"/>
      <c r="I87" s="139"/>
      <c r="J87" s="38"/>
      <c r="K87" s="38"/>
      <c r="L87" s="39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9"/>
      <c r="J88" s="38"/>
      <c r="K88" s="38"/>
      <c r="L88" s="39"/>
    </row>
    <row r="89" s="1" customFormat="1" ht="12" customHeight="1">
      <c r="B89" s="37"/>
      <c r="C89" s="29" t="s">
        <v>20</v>
      </c>
      <c r="D89" s="38"/>
      <c r="E89" s="38"/>
      <c r="F89" s="24" t="str">
        <f>F10</f>
        <v xml:space="preserve"> </v>
      </c>
      <c r="G89" s="38"/>
      <c r="H89" s="38"/>
      <c r="I89" s="141" t="s">
        <v>22</v>
      </c>
      <c r="J89" s="66" t="str">
        <f>IF(J10="","",J10)</f>
        <v>4.5.2018</v>
      </c>
      <c r="K89" s="38"/>
      <c r="L89" s="39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9"/>
      <c r="J90" s="38"/>
      <c r="K90" s="38"/>
      <c r="L90" s="39"/>
    </row>
    <row r="91" s="1" customFormat="1" ht="13.65" customHeight="1">
      <c r="B91" s="37"/>
      <c r="C91" s="29" t="s">
        <v>24</v>
      </c>
      <c r="D91" s="38"/>
      <c r="E91" s="38"/>
      <c r="F91" s="24" t="str">
        <f>E13</f>
        <v>Povodí Moravy, s.p.</v>
      </c>
      <c r="G91" s="38"/>
      <c r="H91" s="38"/>
      <c r="I91" s="141" t="s">
        <v>30</v>
      </c>
      <c r="J91" s="33" t="str">
        <f>E19</f>
        <v>AGROPROJEKT PSO, s.r.o.</v>
      </c>
      <c r="K91" s="38"/>
      <c r="L91" s="39"/>
    </row>
    <row r="92" s="1" customFormat="1" ht="13.65" customHeight="1">
      <c r="B92" s="37"/>
      <c r="C92" s="29" t="s">
        <v>28</v>
      </c>
      <c r="D92" s="38"/>
      <c r="E92" s="38"/>
      <c r="F92" s="24" t="str">
        <f>IF(E16="","",E16)</f>
        <v>Vyplň údaj</v>
      </c>
      <c r="G92" s="38"/>
      <c r="H92" s="38"/>
      <c r="I92" s="141" t="s">
        <v>33</v>
      </c>
      <c r="J92" s="33" t="str">
        <f>E22</f>
        <v xml:space="preserve"> </v>
      </c>
      <c r="K92" s="38"/>
      <c r="L92" s="39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9"/>
      <c r="J93" s="38"/>
      <c r="K93" s="38"/>
      <c r="L93" s="39"/>
    </row>
    <row r="94" s="9" customFormat="1" ht="29.28" customHeight="1">
      <c r="B94" s="194"/>
      <c r="C94" s="195" t="s">
        <v>115</v>
      </c>
      <c r="D94" s="196" t="s">
        <v>56</v>
      </c>
      <c r="E94" s="196" t="s">
        <v>52</v>
      </c>
      <c r="F94" s="196" t="s">
        <v>53</v>
      </c>
      <c r="G94" s="196" t="s">
        <v>116</v>
      </c>
      <c r="H94" s="196" t="s">
        <v>117</v>
      </c>
      <c r="I94" s="197" t="s">
        <v>118</v>
      </c>
      <c r="J94" s="196" t="s">
        <v>92</v>
      </c>
      <c r="K94" s="198" t="s">
        <v>119</v>
      </c>
      <c r="L94" s="199"/>
      <c r="M94" s="87" t="s">
        <v>1</v>
      </c>
      <c r="N94" s="88" t="s">
        <v>41</v>
      </c>
      <c r="O94" s="88" t="s">
        <v>120</v>
      </c>
      <c r="P94" s="88" t="s">
        <v>121</v>
      </c>
      <c r="Q94" s="88" t="s">
        <v>122</v>
      </c>
      <c r="R94" s="88" t="s">
        <v>123</v>
      </c>
      <c r="S94" s="88" t="s">
        <v>124</v>
      </c>
      <c r="T94" s="89" t="s">
        <v>125</v>
      </c>
    </row>
    <row r="95" s="1" customFormat="1" ht="22.8" customHeight="1">
      <c r="B95" s="37"/>
      <c r="C95" s="94" t="s">
        <v>126</v>
      </c>
      <c r="D95" s="38"/>
      <c r="E95" s="38"/>
      <c r="F95" s="38"/>
      <c r="G95" s="38"/>
      <c r="H95" s="38"/>
      <c r="I95" s="139"/>
      <c r="J95" s="200">
        <f>BK95</f>
        <v>0</v>
      </c>
      <c r="K95" s="38"/>
      <c r="L95" s="39"/>
      <c r="M95" s="90"/>
      <c r="N95" s="91"/>
      <c r="O95" s="91"/>
      <c r="P95" s="201">
        <f>P96+P116+P130+P144+P146+P149+P214</f>
        <v>0</v>
      </c>
      <c r="Q95" s="91"/>
      <c r="R95" s="201">
        <f>R96+R116+R130+R144+R146+R149+R214</f>
        <v>537.81414250000012</v>
      </c>
      <c r="S95" s="91"/>
      <c r="T95" s="202">
        <f>T96+T116+T130+T144+T146+T149+T214</f>
        <v>372.3888</v>
      </c>
      <c r="AT95" s="14" t="s">
        <v>70</v>
      </c>
      <c r="AU95" s="14" t="s">
        <v>94</v>
      </c>
      <c r="BK95" s="203">
        <f>BK96+BK116+BK130+BK144+BK146+BK149+BK214</f>
        <v>0</v>
      </c>
    </row>
    <row r="96" s="10" customFormat="1" ht="25.92" customHeight="1">
      <c r="B96" s="204"/>
      <c r="C96" s="205"/>
      <c r="D96" s="206" t="s">
        <v>70</v>
      </c>
      <c r="E96" s="207" t="s">
        <v>127</v>
      </c>
      <c r="F96" s="207" t="s">
        <v>128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SUM(P97:P115)</f>
        <v>0</v>
      </c>
      <c r="Q96" s="212"/>
      <c r="R96" s="213">
        <f>SUM(R97:R115)</f>
        <v>23.786923300000002</v>
      </c>
      <c r="S96" s="212"/>
      <c r="T96" s="214">
        <f>SUM(T97:T115)</f>
        <v>0</v>
      </c>
      <c r="AR96" s="215" t="s">
        <v>76</v>
      </c>
      <c r="AT96" s="216" t="s">
        <v>70</v>
      </c>
      <c r="AU96" s="216" t="s">
        <v>71</v>
      </c>
      <c r="AY96" s="215" t="s">
        <v>129</v>
      </c>
      <c r="BK96" s="217">
        <f>SUM(BK97:BK115)</f>
        <v>0</v>
      </c>
    </row>
    <row r="97" s="1" customFormat="1" ht="16.5" customHeight="1">
      <c r="B97" s="37"/>
      <c r="C97" s="218" t="s">
        <v>76</v>
      </c>
      <c r="D97" s="218" t="s">
        <v>130</v>
      </c>
      <c r="E97" s="219" t="s">
        <v>131</v>
      </c>
      <c r="F97" s="220" t="s">
        <v>132</v>
      </c>
      <c r="G97" s="221" t="s">
        <v>133</v>
      </c>
      <c r="H97" s="222">
        <v>3.476</v>
      </c>
      <c r="I97" s="223"/>
      <c r="J97" s="224">
        <f>ROUND(I97*H97,2)</f>
        <v>0</v>
      </c>
      <c r="K97" s="220" t="s">
        <v>1</v>
      </c>
      <c r="L97" s="39"/>
      <c r="M97" s="225" t="s">
        <v>1</v>
      </c>
      <c r="N97" s="226" t="s">
        <v>42</v>
      </c>
      <c r="O97" s="78"/>
      <c r="P97" s="227">
        <f>O97*H97</f>
        <v>0</v>
      </c>
      <c r="Q97" s="227">
        <v>1.06277</v>
      </c>
      <c r="R97" s="227">
        <f>Q97*H97</f>
        <v>3.69418852</v>
      </c>
      <c r="S97" s="227">
        <v>0</v>
      </c>
      <c r="T97" s="228">
        <f>S97*H97</f>
        <v>0</v>
      </c>
      <c r="AR97" s="14" t="s">
        <v>134</v>
      </c>
      <c r="AT97" s="14" t="s">
        <v>130</v>
      </c>
      <c r="AU97" s="14" t="s">
        <v>76</v>
      </c>
      <c r="AY97" s="14" t="s">
        <v>129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4" t="s">
        <v>76</v>
      </c>
      <c r="BK97" s="125">
        <f>ROUND(I97*H97,2)</f>
        <v>0</v>
      </c>
      <c r="BL97" s="14" t="s">
        <v>134</v>
      </c>
      <c r="BM97" s="14" t="s">
        <v>135</v>
      </c>
    </row>
    <row r="98" s="11" customFormat="1">
      <c r="B98" s="229"/>
      <c r="C98" s="230"/>
      <c r="D98" s="231" t="s">
        <v>136</v>
      </c>
      <c r="E98" s="232" t="s">
        <v>1</v>
      </c>
      <c r="F98" s="233" t="s">
        <v>137</v>
      </c>
      <c r="G98" s="230"/>
      <c r="H98" s="234">
        <v>3.476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136</v>
      </c>
      <c r="AU98" s="240" t="s">
        <v>76</v>
      </c>
      <c r="AV98" s="11" t="s">
        <v>87</v>
      </c>
      <c r="AW98" s="11" t="s">
        <v>32</v>
      </c>
      <c r="AX98" s="11" t="s">
        <v>76</v>
      </c>
      <c r="AY98" s="240" t="s">
        <v>129</v>
      </c>
    </row>
    <row r="99" s="1" customFormat="1" ht="16.5" customHeight="1">
      <c r="B99" s="37"/>
      <c r="C99" s="218" t="s">
        <v>87</v>
      </c>
      <c r="D99" s="218" t="s">
        <v>130</v>
      </c>
      <c r="E99" s="219" t="s">
        <v>138</v>
      </c>
      <c r="F99" s="220" t="s">
        <v>139</v>
      </c>
      <c r="G99" s="221" t="s">
        <v>133</v>
      </c>
      <c r="H99" s="222">
        <v>5.9989999999999997</v>
      </c>
      <c r="I99" s="223"/>
      <c r="J99" s="224">
        <f>ROUND(I99*H99,2)</f>
        <v>0</v>
      </c>
      <c r="K99" s="220" t="s">
        <v>1</v>
      </c>
      <c r="L99" s="39"/>
      <c r="M99" s="225" t="s">
        <v>1</v>
      </c>
      <c r="N99" s="226" t="s">
        <v>42</v>
      </c>
      <c r="O99" s="78"/>
      <c r="P99" s="227">
        <f>O99*H99</f>
        <v>0</v>
      </c>
      <c r="Q99" s="227">
        <v>1.06277</v>
      </c>
      <c r="R99" s="227">
        <f>Q99*H99</f>
        <v>6.3755572299999992</v>
      </c>
      <c r="S99" s="227">
        <v>0</v>
      </c>
      <c r="T99" s="228">
        <f>S99*H99</f>
        <v>0</v>
      </c>
      <c r="AR99" s="14" t="s">
        <v>134</v>
      </c>
      <c r="AT99" s="14" t="s">
        <v>130</v>
      </c>
      <c r="AU99" s="14" t="s">
        <v>76</v>
      </c>
      <c r="AY99" s="14" t="s">
        <v>129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4" t="s">
        <v>76</v>
      </c>
      <c r="BK99" s="125">
        <f>ROUND(I99*H99,2)</f>
        <v>0</v>
      </c>
      <c r="BL99" s="14" t="s">
        <v>134</v>
      </c>
      <c r="BM99" s="14" t="s">
        <v>140</v>
      </c>
    </row>
    <row r="100" s="11" customFormat="1">
      <c r="B100" s="229"/>
      <c r="C100" s="230"/>
      <c r="D100" s="231" t="s">
        <v>136</v>
      </c>
      <c r="E100" s="232" t="s">
        <v>1</v>
      </c>
      <c r="F100" s="233" t="s">
        <v>141</v>
      </c>
      <c r="G100" s="230"/>
      <c r="H100" s="234">
        <v>1.4870000000000001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136</v>
      </c>
      <c r="AU100" s="240" t="s">
        <v>76</v>
      </c>
      <c r="AV100" s="11" t="s">
        <v>87</v>
      </c>
      <c r="AW100" s="11" t="s">
        <v>32</v>
      </c>
      <c r="AX100" s="11" t="s">
        <v>71</v>
      </c>
      <c r="AY100" s="240" t="s">
        <v>129</v>
      </c>
    </row>
    <row r="101" s="11" customFormat="1">
      <c r="B101" s="229"/>
      <c r="C101" s="230"/>
      <c r="D101" s="231" t="s">
        <v>136</v>
      </c>
      <c r="E101" s="232" t="s">
        <v>1</v>
      </c>
      <c r="F101" s="233" t="s">
        <v>142</v>
      </c>
      <c r="G101" s="230"/>
      <c r="H101" s="234">
        <v>1.4870000000000001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136</v>
      </c>
      <c r="AU101" s="240" t="s">
        <v>76</v>
      </c>
      <c r="AV101" s="11" t="s">
        <v>87</v>
      </c>
      <c r="AW101" s="11" t="s">
        <v>32</v>
      </c>
      <c r="AX101" s="11" t="s">
        <v>71</v>
      </c>
      <c r="AY101" s="240" t="s">
        <v>129</v>
      </c>
    </row>
    <row r="102" s="11" customFormat="1">
      <c r="B102" s="229"/>
      <c r="C102" s="230"/>
      <c r="D102" s="231" t="s">
        <v>136</v>
      </c>
      <c r="E102" s="232" t="s">
        <v>1</v>
      </c>
      <c r="F102" s="233" t="s">
        <v>143</v>
      </c>
      <c r="G102" s="230"/>
      <c r="H102" s="234">
        <v>0.77700000000000002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136</v>
      </c>
      <c r="AU102" s="240" t="s">
        <v>76</v>
      </c>
      <c r="AV102" s="11" t="s">
        <v>87</v>
      </c>
      <c r="AW102" s="11" t="s">
        <v>32</v>
      </c>
      <c r="AX102" s="11" t="s">
        <v>71</v>
      </c>
      <c r="AY102" s="240" t="s">
        <v>129</v>
      </c>
    </row>
    <row r="103" s="11" customFormat="1">
      <c r="B103" s="229"/>
      <c r="C103" s="230"/>
      <c r="D103" s="231" t="s">
        <v>136</v>
      </c>
      <c r="E103" s="232" t="s">
        <v>1</v>
      </c>
      <c r="F103" s="233" t="s">
        <v>144</v>
      </c>
      <c r="G103" s="230"/>
      <c r="H103" s="234">
        <v>0.29199999999999998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136</v>
      </c>
      <c r="AU103" s="240" t="s">
        <v>76</v>
      </c>
      <c r="AV103" s="11" t="s">
        <v>87</v>
      </c>
      <c r="AW103" s="11" t="s">
        <v>32</v>
      </c>
      <c r="AX103" s="11" t="s">
        <v>71</v>
      </c>
      <c r="AY103" s="240" t="s">
        <v>129</v>
      </c>
    </row>
    <row r="104" s="11" customFormat="1">
      <c r="B104" s="229"/>
      <c r="C104" s="230"/>
      <c r="D104" s="231" t="s">
        <v>136</v>
      </c>
      <c r="E104" s="232" t="s">
        <v>1</v>
      </c>
      <c r="F104" s="233" t="s">
        <v>145</v>
      </c>
      <c r="G104" s="230"/>
      <c r="H104" s="234">
        <v>1.956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136</v>
      </c>
      <c r="AU104" s="240" t="s">
        <v>76</v>
      </c>
      <c r="AV104" s="11" t="s">
        <v>87</v>
      </c>
      <c r="AW104" s="11" t="s">
        <v>32</v>
      </c>
      <c r="AX104" s="11" t="s">
        <v>71</v>
      </c>
      <c r="AY104" s="240" t="s">
        <v>129</v>
      </c>
    </row>
    <row r="105" s="12" customFormat="1">
      <c r="B105" s="241"/>
      <c r="C105" s="242"/>
      <c r="D105" s="231" t="s">
        <v>136</v>
      </c>
      <c r="E105" s="243" t="s">
        <v>1</v>
      </c>
      <c r="F105" s="244" t="s">
        <v>146</v>
      </c>
      <c r="G105" s="242"/>
      <c r="H105" s="245">
        <v>5.9990000000000006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AT105" s="251" t="s">
        <v>136</v>
      </c>
      <c r="AU105" s="251" t="s">
        <v>76</v>
      </c>
      <c r="AV105" s="12" t="s">
        <v>134</v>
      </c>
      <c r="AW105" s="12" t="s">
        <v>32</v>
      </c>
      <c r="AX105" s="12" t="s">
        <v>76</v>
      </c>
      <c r="AY105" s="251" t="s">
        <v>129</v>
      </c>
    </row>
    <row r="106" s="1" customFormat="1" ht="16.5" customHeight="1">
      <c r="B106" s="37"/>
      <c r="C106" s="218" t="s">
        <v>147</v>
      </c>
      <c r="D106" s="218" t="s">
        <v>130</v>
      </c>
      <c r="E106" s="219" t="s">
        <v>148</v>
      </c>
      <c r="F106" s="220" t="s">
        <v>149</v>
      </c>
      <c r="G106" s="221" t="s">
        <v>133</v>
      </c>
      <c r="H106" s="222">
        <v>2.915</v>
      </c>
      <c r="I106" s="223"/>
      <c r="J106" s="224">
        <f>ROUND(I106*H106,2)</f>
        <v>0</v>
      </c>
      <c r="K106" s="220" t="s">
        <v>1</v>
      </c>
      <c r="L106" s="39"/>
      <c r="M106" s="225" t="s">
        <v>1</v>
      </c>
      <c r="N106" s="226" t="s">
        <v>42</v>
      </c>
      <c r="O106" s="78"/>
      <c r="P106" s="227">
        <f>O106*H106</f>
        <v>0</v>
      </c>
      <c r="Q106" s="227">
        <v>1.0601700000000001</v>
      </c>
      <c r="R106" s="227">
        <f>Q106*H106</f>
        <v>3.0903955500000002</v>
      </c>
      <c r="S106" s="227">
        <v>0</v>
      </c>
      <c r="T106" s="228">
        <f>S106*H106</f>
        <v>0</v>
      </c>
      <c r="AR106" s="14" t="s">
        <v>134</v>
      </c>
      <c r="AT106" s="14" t="s">
        <v>130</v>
      </c>
      <c r="AU106" s="14" t="s">
        <v>76</v>
      </c>
      <c r="AY106" s="14" t="s">
        <v>129</v>
      </c>
      <c r="BE106" s="125">
        <f>IF(N106="základní",J106,0)</f>
        <v>0</v>
      </c>
      <c r="BF106" s="125">
        <f>IF(N106="snížená",J106,0)</f>
        <v>0</v>
      </c>
      <c r="BG106" s="125">
        <f>IF(N106="zákl. přenesená",J106,0)</f>
        <v>0</v>
      </c>
      <c r="BH106" s="125">
        <f>IF(N106="sníž. přenesená",J106,0)</f>
        <v>0</v>
      </c>
      <c r="BI106" s="125">
        <f>IF(N106="nulová",J106,0)</f>
        <v>0</v>
      </c>
      <c r="BJ106" s="14" t="s">
        <v>76</v>
      </c>
      <c r="BK106" s="125">
        <f>ROUND(I106*H106,2)</f>
        <v>0</v>
      </c>
      <c r="BL106" s="14" t="s">
        <v>134</v>
      </c>
      <c r="BM106" s="14" t="s">
        <v>150</v>
      </c>
    </row>
    <row r="107" s="11" customFormat="1">
      <c r="B107" s="229"/>
      <c r="C107" s="230"/>
      <c r="D107" s="231" t="s">
        <v>136</v>
      </c>
      <c r="E107" s="232" t="s">
        <v>1</v>
      </c>
      <c r="F107" s="233" t="s">
        <v>151</v>
      </c>
      <c r="G107" s="230"/>
      <c r="H107" s="234">
        <v>0.55600000000000005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136</v>
      </c>
      <c r="AU107" s="240" t="s">
        <v>76</v>
      </c>
      <c r="AV107" s="11" t="s">
        <v>87</v>
      </c>
      <c r="AW107" s="11" t="s">
        <v>32</v>
      </c>
      <c r="AX107" s="11" t="s">
        <v>71</v>
      </c>
      <c r="AY107" s="240" t="s">
        <v>129</v>
      </c>
    </row>
    <row r="108" s="11" customFormat="1">
      <c r="B108" s="229"/>
      <c r="C108" s="230"/>
      <c r="D108" s="231" t="s">
        <v>136</v>
      </c>
      <c r="E108" s="232" t="s">
        <v>1</v>
      </c>
      <c r="F108" s="233" t="s">
        <v>152</v>
      </c>
      <c r="G108" s="230"/>
      <c r="H108" s="234">
        <v>0.54700000000000004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136</v>
      </c>
      <c r="AU108" s="240" t="s">
        <v>76</v>
      </c>
      <c r="AV108" s="11" t="s">
        <v>87</v>
      </c>
      <c r="AW108" s="11" t="s">
        <v>32</v>
      </c>
      <c r="AX108" s="11" t="s">
        <v>71</v>
      </c>
      <c r="AY108" s="240" t="s">
        <v>129</v>
      </c>
    </row>
    <row r="109" s="11" customFormat="1">
      <c r="B109" s="229"/>
      <c r="C109" s="230"/>
      <c r="D109" s="231" t="s">
        <v>136</v>
      </c>
      <c r="E109" s="232" t="s">
        <v>1</v>
      </c>
      <c r="F109" s="233" t="s">
        <v>153</v>
      </c>
      <c r="G109" s="230"/>
      <c r="H109" s="234">
        <v>0.83999999999999997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136</v>
      </c>
      <c r="AU109" s="240" t="s">
        <v>76</v>
      </c>
      <c r="AV109" s="11" t="s">
        <v>87</v>
      </c>
      <c r="AW109" s="11" t="s">
        <v>32</v>
      </c>
      <c r="AX109" s="11" t="s">
        <v>71</v>
      </c>
      <c r="AY109" s="240" t="s">
        <v>129</v>
      </c>
    </row>
    <row r="110" s="11" customFormat="1">
      <c r="B110" s="229"/>
      <c r="C110" s="230"/>
      <c r="D110" s="231" t="s">
        <v>136</v>
      </c>
      <c r="E110" s="232" t="s">
        <v>1</v>
      </c>
      <c r="F110" s="233" t="s">
        <v>154</v>
      </c>
      <c r="G110" s="230"/>
      <c r="H110" s="234">
        <v>0.97199999999999998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136</v>
      </c>
      <c r="AU110" s="240" t="s">
        <v>76</v>
      </c>
      <c r="AV110" s="11" t="s">
        <v>87</v>
      </c>
      <c r="AW110" s="11" t="s">
        <v>32</v>
      </c>
      <c r="AX110" s="11" t="s">
        <v>71</v>
      </c>
      <c r="AY110" s="240" t="s">
        <v>129</v>
      </c>
    </row>
    <row r="111" s="12" customFormat="1">
      <c r="B111" s="241"/>
      <c r="C111" s="242"/>
      <c r="D111" s="231" t="s">
        <v>136</v>
      </c>
      <c r="E111" s="243" t="s">
        <v>1</v>
      </c>
      <c r="F111" s="244" t="s">
        <v>146</v>
      </c>
      <c r="G111" s="242"/>
      <c r="H111" s="245">
        <v>2.915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136</v>
      </c>
      <c r="AU111" s="251" t="s">
        <v>76</v>
      </c>
      <c r="AV111" s="12" t="s">
        <v>134</v>
      </c>
      <c r="AW111" s="12" t="s">
        <v>32</v>
      </c>
      <c r="AX111" s="12" t="s">
        <v>76</v>
      </c>
      <c r="AY111" s="251" t="s">
        <v>129</v>
      </c>
    </row>
    <row r="112" s="1" customFormat="1" ht="16.5" customHeight="1">
      <c r="B112" s="37"/>
      <c r="C112" s="218" t="s">
        <v>134</v>
      </c>
      <c r="D112" s="218" t="s">
        <v>130</v>
      </c>
      <c r="E112" s="219" t="s">
        <v>155</v>
      </c>
      <c r="F112" s="220" t="s">
        <v>156</v>
      </c>
      <c r="G112" s="221" t="s">
        <v>157</v>
      </c>
      <c r="H112" s="222">
        <v>6.5999999999999996</v>
      </c>
      <c r="I112" s="223"/>
      <c r="J112" s="224">
        <f>ROUND(I112*H112,2)</f>
        <v>0</v>
      </c>
      <c r="K112" s="220" t="s">
        <v>1</v>
      </c>
      <c r="L112" s="39"/>
      <c r="M112" s="225" t="s">
        <v>1</v>
      </c>
      <c r="N112" s="226" t="s">
        <v>42</v>
      </c>
      <c r="O112" s="78"/>
      <c r="P112" s="227">
        <f>O112*H112</f>
        <v>0</v>
      </c>
      <c r="Q112" s="227">
        <v>1.06277</v>
      </c>
      <c r="R112" s="227">
        <f>Q112*H112</f>
        <v>7.0142819999999997</v>
      </c>
      <c r="S112" s="227">
        <v>0</v>
      </c>
      <c r="T112" s="228">
        <f>S112*H112</f>
        <v>0</v>
      </c>
      <c r="AR112" s="14" t="s">
        <v>134</v>
      </c>
      <c r="AT112" s="14" t="s">
        <v>130</v>
      </c>
      <c r="AU112" s="14" t="s">
        <v>76</v>
      </c>
      <c r="AY112" s="14" t="s">
        <v>129</v>
      </c>
      <c r="BE112" s="125">
        <f>IF(N112="základní",J112,0)</f>
        <v>0</v>
      </c>
      <c r="BF112" s="125">
        <f>IF(N112="snížená",J112,0)</f>
        <v>0</v>
      </c>
      <c r="BG112" s="125">
        <f>IF(N112="zákl. přenesená",J112,0)</f>
        <v>0</v>
      </c>
      <c r="BH112" s="125">
        <f>IF(N112="sníž. přenesená",J112,0)</f>
        <v>0</v>
      </c>
      <c r="BI112" s="125">
        <f>IF(N112="nulová",J112,0)</f>
        <v>0</v>
      </c>
      <c r="BJ112" s="14" t="s">
        <v>76</v>
      </c>
      <c r="BK112" s="125">
        <f>ROUND(I112*H112,2)</f>
        <v>0</v>
      </c>
      <c r="BL112" s="14" t="s">
        <v>134</v>
      </c>
      <c r="BM112" s="14" t="s">
        <v>158</v>
      </c>
    </row>
    <row r="113" s="11" customFormat="1">
      <c r="B113" s="229"/>
      <c r="C113" s="230"/>
      <c r="D113" s="231" t="s">
        <v>136</v>
      </c>
      <c r="E113" s="232" t="s">
        <v>1</v>
      </c>
      <c r="F113" s="233" t="s">
        <v>159</v>
      </c>
      <c r="G113" s="230"/>
      <c r="H113" s="234">
        <v>6.5999999999999996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136</v>
      </c>
      <c r="AU113" s="240" t="s">
        <v>76</v>
      </c>
      <c r="AV113" s="11" t="s">
        <v>87</v>
      </c>
      <c r="AW113" s="11" t="s">
        <v>32</v>
      </c>
      <c r="AX113" s="11" t="s">
        <v>76</v>
      </c>
      <c r="AY113" s="240" t="s">
        <v>129</v>
      </c>
    </row>
    <row r="114" s="1" customFormat="1" ht="16.5" customHeight="1">
      <c r="B114" s="37"/>
      <c r="C114" s="218" t="s">
        <v>160</v>
      </c>
      <c r="D114" s="218" t="s">
        <v>130</v>
      </c>
      <c r="E114" s="219" t="s">
        <v>161</v>
      </c>
      <c r="F114" s="220" t="s">
        <v>162</v>
      </c>
      <c r="G114" s="221" t="s">
        <v>163</v>
      </c>
      <c r="H114" s="222">
        <v>1250</v>
      </c>
      <c r="I114" s="223"/>
      <c r="J114" s="224">
        <f>ROUND(I114*H114,2)</f>
        <v>0</v>
      </c>
      <c r="K114" s="220" t="s">
        <v>1</v>
      </c>
      <c r="L114" s="39"/>
      <c r="M114" s="225" t="s">
        <v>1</v>
      </c>
      <c r="N114" s="226" t="s">
        <v>42</v>
      </c>
      <c r="O114" s="78"/>
      <c r="P114" s="227">
        <f>O114*H114</f>
        <v>0</v>
      </c>
      <c r="Q114" s="227">
        <v>0.0028900000000000002</v>
      </c>
      <c r="R114" s="227">
        <f>Q114*H114</f>
        <v>3.6125000000000003</v>
      </c>
      <c r="S114" s="227">
        <v>0</v>
      </c>
      <c r="T114" s="228">
        <f>S114*H114</f>
        <v>0</v>
      </c>
      <c r="AR114" s="14" t="s">
        <v>134</v>
      </c>
      <c r="AT114" s="14" t="s">
        <v>130</v>
      </c>
      <c r="AU114" s="14" t="s">
        <v>76</v>
      </c>
      <c r="AY114" s="14" t="s">
        <v>129</v>
      </c>
      <c r="BE114" s="125">
        <f>IF(N114="základní",J114,0)</f>
        <v>0</v>
      </c>
      <c r="BF114" s="125">
        <f>IF(N114="snížená",J114,0)</f>
        <v>0</v>
      </c>
      <c r="BG114" s="125">
        <f>IF(N114="zákl. přenesená",J114,0)</f>
        <v>0</v>
      </c>
      <c r="BH114" s="125">
        <f>IF(N114="sníž. přenesená",J114,0)</f>
        <v>0</v>
      </c>
      <c r="BI114" s="125">
        <f>IF(N114="nulová",J114,0)</f>
        <v>0</v>
      </c>
      <c r="BJ114" s="14" t="s">
        <v>76</v>
      </c>
      <c r="BK114" s="125">
        <f>ROUND(I114*H114,2)</f>
        <v>0</v>
      </c>
      <c r="BL114" s="14" t="s">
        <v>134</v>
      </c>
      <c r="BM114" s="14" t="s">
        <v>164</v>
      </c>
    </row>
    <row r="115" s="11" customFormat="1">
      <c r="B115" s="229"/>
      <c r="C115" s="230"/>
      <c r="D115" s="231" t="s">
        <v>136</v>
      </c>
      <c r="E115" s="232" t="s">
        <v>1</v>
      </c>
      <c r="F115" s="233" t="s">
        <v>165</v>
      </c>
      <c r="G115" s="230"/>
      <c r="H115" s="234">
        <v>1250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136</v>
      </c>
      <c r="AU115" s="240" t="s">
        <v>76</v>
      </c>
      <c r="AV115" s="11" t="s">
        <v>87</v>
      </c>
      <c r="AW115" s="11" t="s">
        <v>32</v>
      </c>
      <c r="AX115" s="11" t="s">
        <v>76</v>
      </c>
      <c r="AY115" s="240" t="s">
        <v>129</v>
      </c>
    </row>
    <row r="116" s="10" customFormat="1" ht="25.92" customHeight="1">
      <c r="B116" s="204"/>
      <c r="C116" s="205"/>
      <c r="D116" s="206" t="s">
        <v>70</v>
      </c>
      <c r="E116" s="207" t="s">
        <v>166</v>
      </c>
      <c r="F116" s="207" t="s">
        <v>167</v>
      </c>
      <c r="G116" s="205"/>
      <c r="H116" s="205"/>
      <c r="I116" s="208"/>
      <c r="J116" s="209">
        <f>BK116</f>
        <v>0</v>
      </c>
      <c r="K116" s="205"/>
      <c r="L116" s="210"/>
      <c r="M116" s="211"/>
      <c r="N116" s="212"/>
      <c r="O116" s="212"/>
      <c r="P116" s="213">
        <f>SUM(P117:P129)</f>
        <v>0</v>
      </c>
      <c r="Q116" s="212"/>
      <c r="R116" s="213">
        <f>SUM(R117:R129)</f>
        <v>0</v>
      </c>
      <c r="S116" s="212"/>
      <c r="T116" s="214">
        <f>SUM(T117:T129)</f>
        <v>0</v>
      </c>
      <c r="AR116" s="215" t="s">
        <v>76</v>
      </c>
      <c r="AT116" s="216" t="s">
        <v>70</v>
      </c>
      <c r="AU116" s="216" t="s">
        <v>71</v>
      </c>
      <c r="AY116" s="215" t="s">
        <v>129</v>
      </c>
      <c r="BK116" s="217">
        <f>SUM(BK117:BK129)</f>
        <v>0</v>
      </c>
    </row>
    <row r="117" s="1" customFormat="1" ht="16.5" customHeight="1">
      <c r="B117" s="37"/>
      <c r="C117" s="218" t="s">
        <v>168</v>
      </c>
      <c r="D117" s="218" t="s">
        <v>130</v>
      </c>
      <c r="E117" s="219" t="s">
        <v>169</v>
      </c>
      <c r="F117" s="220" t="s">
        <v>170</v>
      </c>
      <c r="G117" s="221" t="s">
        <v>157</v>
      </c>
      <c r="H117" s="222">
        <v>735.79999999999995</v>
      </c>
      <c r="I117" s="223"/>
      <c r="J117" s="224">
        <f>ROUND(I117*H117,2)</f>
        <v>0</v>
      </c>
      <c r="K117" s="220" t="s">
        <v>1</v>
      </c>
      <c r="L117" s="39"/>
      <c r="M117" s="225" t="s">
        <v>1</v>
      </c>
      <c r="N117" s="226" t="s">
        <v>42</v>
      </c>
      <c r="O117" s="78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14" t="s">
        <v>134</v>
      </c>
      <c r="AT117" s="14" t="s">
        <v>130</v>
      </c>
      <c r="AU117" s="14" t="s">
        <v>76</v>
      </c>
      <c r="AY117" s="14" t="s">
        <v>129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4" t="s">
        <v>76</v>
      </c>
      <c r="BK117" s="125">
        <f>ROUND(I117*H117,2)</f>
        <v>0</v>
      </c>
      <c r="BL117" s="14" t="s">
        <v>134</v>
      </c>
      <c r="BM117" s="14" t="s">
        <v>171</v>
      </c>
    </row>
    <row r="118" s="11" customFormat="1">
      <c r="B118" s="229"/>
      <c r="C118" s="230"/>
      <c r="D118" s="231" t="s">
        <v>136</v>
      </c>
      <c r="E118" s="232" t="s">
        <v>1</v>
      </c>
      <c r="F118" s="233" t="s">
        <v>172</v>
      </c>
      <c r="G118" s="230"/>
      <c r="H118" s="234">
        <v>335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136</v>
      </c>
      <c r="AU118" s="240" t="s">
        <v>76</v>
      </c>
      <c r="AV118" s="11" t="s">
        <v>87</v>
      </c>
      <c r="AW118" s="11" t="s">
        <v>32</v>
      </c>
      <c r="AX118" s="11" t="s">
        <v>71</v>
      </c>
      <c r="AY118" s="240" t="s">
        <v>129</v>
      </c>
    </row>
    <row r="119" s="11" customFormat="1">
      <c r="B119" s="229"/>
      <c r="C119" s="230"/>
      <c r="D119" s="231" t="s">
        <v>136</v>
      </c>
      <c r="E119" s="232" t="s">
        <v>1</v>
      </c>
      <c r="F119" s="233" t="s">
        <v>173</v>
      </c>
      <c r="G119" s="230"/>
      <c r="H119" s="234">
        <v>335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136</v>
      </c>
      <c r="AU119" s="240" t="s">
        <v>76</v>
      </c>
      <c r="AV119" s="11" t="s">
        <v>87</v>
      </c>
      <c r="AW119" s="11" t="s">
        <v>32</v>
      </c>
      <c r="AX119" s="11" t="s">
        <v>71</v>
      </c>
      <c r="AY119" s="240" t="s">
        <v>129</v>
      </c>
    </row>
    <row r="120" s="11" customFormat="1">
      <c r="B120" s="229"/>
      <c r="C120" s="230"/>
      <c r="D120" s="231" t="s">
        <v>136</v>
      </c>
      <c r="E120" s="232" t="s">
        <v>1</v>
      </c>
      <c r="F120" s="233" t="s">
        <v>174</v>
      </c>
      <c r="G120" s="230"/>
      <c r="H120" s="234">
        <v>65.799999999999997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136</v>
      </c>
      <c r="AU120" s="240" t="s">
        <v>76</v>
      </c>
      <c r="AV120" s="11" t="s">
        <v>87</v>
      </c>
      <c r="AW120" s="11" t="s">
        <v>32</v>
      </c>
      <c r="AX120" s="11" t="s">
        <v>71</v>
      </c>
      <c r="AY120" s="240" t="s">
        <v>129</v>
      </c>
    </row>
    <row r="121" s="12" customFormat="1">
      <c r="B121" s="241"/>
      <c r="C121" s="242"/>
      <c r="D121" s="231" t="s">
        <v>136</v>
      </c>
      <c r="E121" s="243" t="s">
        <v>1</v>
      </c>
      <c r="F121" s="244" t="s">
        <v>146</v>
      </c>
      <c r="G121" s="242"/>
      <c r="H121" s="245">
        <v>735.79999999999995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136</v>
      </c>
      <c r="AU121" s="251" t="s">
        <v>76</v>
      </c>
      <c r="AV121" s="12" t="s">
        <v>134</v>
      </c>
      <c r="AW121" s="12" t="s">
        <v>32</v>
      </c>
      <c r="AX121" s="12" t="s">
        <v>76</v>
      </c>
      <c r="AY121" s="251" t="s">
        <v>129</v>
      </c>
    </row>
    <row r="122" s="1" customFormat="1" ht="16.5" customHeight="1">
      <c r="B122" s="37"/>
      <c r="C122" s="218" t="s">
        <v>175</v>
      </c>
      <c r="D122" s="218" t="s">
        <v>130</v>
      </c>
      <c r="E122" s="219" t="s">
        <v>176</v>
      </c>
      <c r="F122" s="220" t="s">
        <v>177</v>
      </c>
      <c r="G122" s="221" t="s">
        <v>157</v>
      </c>
      <c r="H122" s="222">
        <v>25</v>
      </c>
      <c r="I122" s="223"/>
      <c r="J122" s="224">
        <f>ROUND(I122*H122,2)</f>
        <v>0</v>
      </c>
      <c r="K122" s="220" t="s">
        <v>1</v>
      </c>
      <c r="L122" s="39"/>
      <c r="M122" s="225" t="s">
        <v>1</v>
      </c>
      <c r="N122" s="226" t="s">
        <v>42</v>
      </c>
      <c r="O122" s="7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14" t="s">
        <v>134</v>
      </c>
      <c r="AT122" s="14" t="s">
        <v>130</v>
      </c>
      <c r="AU122" s="14" t="s">
        <v>76</v>
      </c>
      <c r="AY122" s="14" t="s">
        <v>129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4" t="s">
        <v>76</v>
      </c>
      <c r="BK122" s="125">
        <f>ROUND(I122*H122,2)</f>
        <v>0</v>
      </c>
      <c r="BL122" s="14" t="s">
        <v>134</v>
      </c>
      <c r="BM122" s="14" t="s">
        <v>178</v>
      </c>
    </row>
    <row r="123" s="1" customFormat="1" ht="16.5" customHeight="1">
      <c r="B123" s="37"/>
      <c r="C123" s="218" t="s">
        <v>179</v>
      </c>
      <c r="D123" s="218" t="s">
        <v>130</v>
      </c>
      <c r="E123" s="219" t="s">
        <v>180</v>
      </c>
      <c r="F123" s="220" t="s">
        <v>181</v>
      </c>
      <c r="G123" s="221" t="s">
        <v>157</v>
      </c>
      <c r="H123" s="222">
        <v>735.79999999999995</v>
      </c>
      <c r="I123" s="223"/>
      <c r="J123" s="224">
        <f>ROUND(I123*H123,2)</f>
        <v>0</v>
      </c>
      <c r="K123" s="220" t="s">
        <v>1</v>
      </c>
      <c r="L123" s="39"/>
      <c r="M123" s="225" t="s">
        <v>1</v>
      </c>
      <c r="N123" s="226" t="s">
        <v>42</v>
      </c>
      <c r="O123" s="7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4" t="s">
        <v>134</v>
      </c>
      <c r="AT123" s="14" t="s">
        <v>130</v>
      </c>
      <c r="AU123" s="14" t="s">
        <v>76</v>
      </c>
      <c r="AY123" s="14" t="s">
        <v>129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4" t="s">
        <v>76</v>
      </c>
      <c r="BK123" s="125">
        <f>ROUND(I123*H123,2)</f>
        <v>0</v>
      </c>
      <c r="BL123" s="14" t="s">
        <v>134</v>
      </c>
      <c r="BM123" s="14" t="s">
        <v>182</v>
      </c>
    </row>
    <row r="124" s="11" customFormat="1">
      <c r="B124" s="229"/>
      <c r="C124" s="230"/>
      <c r="D124" s="231" t="s">
        <v>136</v>
      </c>
      <c r="E124" s="232" t="s">
        <v>1</v>
      </c>
      <c r="F124" s="233" t="s">
        <v>172</v>
      </c>
      <c r="G124" s="230"/>
      <c r="H124" s="234">
        <v>335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136</v>
      </c>
      <c r="AU124" s="240" t="s">
        <v>76</v>
      </c>
      <c r="AV124" s="11" t="s">
        <v>87</v>
      </c>
      <c r="AW124" s="11" t="s">
        <v>32</v>
      </c>
      <c r="AX124" s="11" t="s">
        <v>71</v>
      </c>
      <c r="AY124" s="240" t="s">
        <v>129</v>
      </c>
    </row>
    <row r="125" s="11" customFormat="1">
      <c r="B125" s="229"/>
      <c r="C125" s="230"/>
      <c r="D125" s="231" t="s">
        <v>136</v>
      </c>
      <c r="E125" s="232" t="s">
        <v>1</v>
      </c>
      <c r="F125" s="233" t="s">
        <v>173</v>
      </c>
      <c r="G125" s="230"/>
      <c r="H125" s="234">
        <v>335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136</v>
      </c>
      <c r="AU125" s="240" t="s">
        <v>76</v>
      </c>
      <c r="AV125" s="11" t="s">
        <v>87</v>
      </c>
      <c r="AW125" s="11" t="s">
        <v>32</v>
      </c>
      <c r="AX125" s="11" t="s">
        <v>71</v>
      </c>
      <c r="AY125" s="240" t="s">
        <v>129</v>
      </c>
    </row>
    <row r="126" s="11" customFormat="1">
      <c r="B126" s="229"/>
      <c r="C126" s="230"/>
      <c r="D126" s="231" t="s">
        <v>136</v>
      </c>
      <c r="E126" s="232" t="s">
        <v>1</v>
      </c>
      <c r="F126" s="233" t="s">
        <v>174</v>
      </c>
      <c r="G126" s="230"/>
      <c r="H126" s="234">
        <v>65.799999999999997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136</v>
      </c>
      <c r="AU126" s="240" t="s">
        <v>76</v>
      </c>
      <c r="AV126" s="11" t="s">
        <v>87</v>
      </c>
      <c r="AW126" s="11" t="s">
        <v>32</v>
      </c>
      <c r="AX126" s="11" t="s">
        <v>71</v>
      </c>
      <c r="AY126" s="240" t="s">
        <v>129</v>
      </c>
    </row>
    <row r="127" s="12" customFormat="1">
      <c r="B127" s="241"/>
      <c r="C127" s="242"/>
      <c r="D127" s="231" t="s">
        <v>136</v>
      </c>
      <c r="E127" s="243" t="s">
        <v>1</v>
      </c>
      <c r="F127" s="244" t="s">
        <v>146</v>
      </c>
      <c r="G127" s="242"/>
      <c r="H127" s="245">
        <v>735.79999999999995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AT127" s="251" t="s">
        <v>136</v>
      </c>
      <c r="AU127" s="251" t="s">
        <v>76</v>
      </c>
      <c r="AV127" s="12" t="s">
        <v>134</v>
      </c>
      <c r="AW127" s="12" t="s">
        <v>32</v>
      </c>
      <c r="AX127" s="12" t="s">
        <v>76</v>
      </c>
      <c r="AY127" s="251" t="s">
        <v>129</v>
      </c>
    </row>
    <row r="128" s="1" customFormat="1" ht="16.5" customHeight="1">
      <c r="B128" s="37"/>
      <c r="C128" s="218" t="s">
        <v>183</v>
      </c>
      <c r="D128" s="218" t="s">
        <v>130</v>
      </c>
      <c r="E128" s="219" t="s">
        <v>184</v>
      </c>
      <c r="F128" s="220" t="s">
        <v>185</v>
      </c>
      <c r="G128" s="221" t="s">
        <v>157</v>
      </c>
      <c r="H128" s="222">
        <v>25</v>
      </c>
      <c r="I128" s="223"/>
      <c r="J128" s="224">
        <f>ROUND(I128*H128,2)</f>
        <v>0</v>
      </c>
      <c r="K128" s="220" t="s">
        <v>1</v>
      </c>
      <c r="L128" s="39"/>
      <c r="M128" s="225" t="s">
        <v>1</v>
      </c>
      <c r="N128" s="226" t="s">
        <v>42</v>
      </c>
      <c r="O128" s="7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14" t="s">
        <v>134</v>
      </c>
      <c r="AT128" s="14" t="s">
        <v>130</v>
      </c>
      <c r="AU128" s="14" t="s">
        <v>76</v>
      </c>
      <c r="AY128" s="14" t="s">
        <v>129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4" t="s">
        <v>76</v>
      </c>
      <c r="BK128" s="125">
        <f>ROUND(I128*H128,2)</f>
        <v>0</v>
      </c>
      <c r="BL128" s="14" t="s">
        <v>134</v>
      </c>
      <c r="BM128" s="14" t="s">
        <v>186</v>
      </c>
    </row>
    <row r="129" s="1" customFormat="1" ht="16.5" customHeight="1">
      <c r="B129" s="37"/>
      <c r="C129" s="252" t="s">
        <v>187</v>
      </c>
      <c r="D129" s="252" t="s">
        <v>188</v>
      </c>
      <c r="E129" s="253" t="s">
        <v>189</v>
      </c>
      <c r="F129" s="254" t="s">
        <v>190</v>
      </c>
      <c r="G129" s="255" t="s">
        <v>191</v>
      </c>
      <c r="H129" s="256">
        <v>1</v>
      </c>
      <c r="I129" s="257"/>
      <c r="J129" s="258">
        <f>ROUND(I129*H129,2)</f>
        <v>0</v>
      </c>
      <c r="K129" s="254" t="s">
        <v>1</v>
      </c>
      <c r="L129" s="259"/>
      <c r="M129" s="260" t="s">
        <v>1</v>
      </c>
      <c r="N129" s="261" t="s">
        <v>42</v>
      </c>
      <c r="O129" s="7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14" t="s">
        <v>179</v>
      </c>
      <c r="AT129" s="14" t="s">
        <v>188</v>
      </c>
      <c r="AU129" s="14" t="s">
        <v>76</v>
      </c>
      <c r="AY129" s="14" t="s">
        <v>129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4" t="s">
        <v>76</v>
      </c>
      <c r="BK129" s="125">
        <f>ROUND(I129*H129,2)</f>
        <v>0</v>
      </c>
      <c r="BL129" s="14" t="s">
        <v>134</v>
      </c>
      <c r="BM129" s="14" t="s">
        <v>192</v>
      </c>
    </row>
    <row r="130" s="10" customFormat="1" ht="25.92" customHeight="1">
      <c r="B130" s="204"/>
      <c r="C130" s="205"/>
      <c r="D130" s="206" t="s">
        <v>70</v>
      </c>
      <c r="E130" s="207" t="s">
        <v>193</v>
      </c>
      <c r="F130" s="207" t="s">
        <v>194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SUM(P131:P143)</f>
        <v>0</v>
      </c>
      <c r="Q130" s="212"/>
      <c r="R130" s="213">
        <f>SUM(R131:R143)</f>
        <v>0</v>
      </c>
      <c r="S130" s="212"/>
      <c r="T130" s="214">
        <f>SUM(T131:T143)</f>
        <v>372.3888</v>
      </c>
      <c r="AR130" s="215" t="s">
        <v>76</v>
      </c>
      <c r="AT130" s="216" t="s">
        <v>70</v>
      </c>
      <c r="AU130" s="216" t="s">
        <v>71</v>
      </c>
      <c r="AY130" s="215" t="s">
        <v>129</v>
      </c>
      <c r="BK130" s="217">
        <f>SUM(BK131:BK143)</f>
        <v>0</v>
      </c>
    </row>
    <row r="131" s="1" customFormat="1" ht="16.5" customHeight="1">
      <c r="B131" s="37"/>
      <c r="C131" s="218" t="s">
        <v>195</v>
      </c>
      <c r="D131" s="218" t="s">
        <v>130</v>
      </c>
      <c r="E131" s="219" t="s">
        <v>196</v>
      </c>
      <c r="F131" s="220" t="s">
        <v>197</v>
      </c>
      <c r="G131" s="221" t="s">
        <v>198</v>
      </c>
      <c r="H131" s="222">
        <v>113.12000000000001</v>
      </c>
      <c r="I131" s="223"/>
      <c r="J131" s="224">
        <f>ROUND(I131*H131,2)</f>
        <v>0</v>
      </c>
      <c r="K131" s="220" t="s">
        <v>1</v>
      </c>
      <c r="L131" s="39"/>
      <c r="M131" s="225" t="s">
        <v>1</v>
      </c>
      <c r="N131" s="226" t="s">
        <v>42</v>
      </c>
      <c r="O131" s="78"/>
      <c r="P131" s="227">
        <f>O131*H131</f>
        <v>0</v>
      </c>
      <c r="Q131" s="227">
        <v>0</v>
      </c>
      <c r="R131" s="227">
        <f>Q131*H131</f>
        <v>0</v>
      </c>
      <c r="S131" s="227">
        <v>2.3999999999999999</v>
      </c>
      <c r="T131" s="228">
        <f>S131*H131</f>
        <v>271.488</v>
      </c>
      <c r="AR131" s="14" t="s">
        <v>134</v>
      </c>
      <c r="AT131" s="14" t="s">
        <v>130</v>
      </c>
      <c r="AU131" s="14" t="s">
        <v>76</v>
      </c>
      <c r="AY131" s="14" t="s">
        <v>129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4" t="s">
        <v>76</v>
      </c>
      <c r="BK131" s="125">
        <f>ROUND(I131*H131,2)</f>
        <v>0</v>
      </c>
      <c r="BL131" s="14" t="s">
        <v>134</v>
      </c>
      <c r="BM131" s="14" t="s">
        <v>199</v>
      </c>
    </row>
    <row r="132" s="11" customFormat="1">
      <c r="B132" s="229"/>
      <c r="C132" s="230"/>
      <c r="D132" s="231" t="s">
        <v>136</v>
      </c>
      <c r="E132" s="232" t="s">
        <v>1</v>
      </c>
      <c r="F132" s="233" t="s">
        <v>200</v>
      </c>
      <c r="G132" s="230"/>
      <c r="H132" s="234">
        <v>113.12000000000001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136</v>
      </c>
      <c r="AU132" s="240" t="s">
        <v>76</v>
      </c>
      <c r="AV132" s="11" t="s">
        <v>87</v>
      </c>
      <c r="AW132" s="11" t="s">
        <v>32</v>
      </c>
      <c r="AX132" s="11" t="s">
        <v>76</v>
      </c>
      <c r="AY132" s="240" t="s">
        <v>129</v>
      </c>
    </row>
    <row r="133" s="1" customFormat="1" ht="16.5" customHeight="1">
      <c r="B133" s="37"/>
      <c r="C133" s="218" t="s">
        <v>201</v>
      </c>
      <c r="D133" s="218" t="s">
        <v>130</v>
      </c>
      <c r="E133" s="219" t="s">
        <v>202</v>
      </c>
      <c r="F133" s="220" t="s">
        <v>203</v>
      </c>
      <c r="G133" s="221" t="s">
        <v>157</v>
      </c>
      <c r="H133" s="222">
        <v>7.5599999999999996</v>
      </c>
      <c r="I133" s="223"/>
      <c r="J133" s="224">
        <f>ROUND(I133*H133,2)</f>
        <v>0</v>
      </c>
      <c r="K133" s="220" t="s">
        <v>1</v>
      </c>
      <c r="L133" s="39"/>
      <c r="M133" s="225" t="s">
        <v>1</v>
      </c>
      <c r="N133" s="226" t="s">
        <v>42</v>
      </c>
      <c r="O133" s="7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14" t="s">
        <v>134</v>
      </c>
      <c r="AT133" s="14" t="s">
        <v>130</v>
      </c>
      <c r="AU133" s="14" t="s">
        <v>76</v>
      </c>
      <c r="AY133" s="14" t="s">
        <v>129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4" t="s">
        <v>76</v>
      </c>
      <c r="BK133" s="125">
        <f>ROUND(I133*H133,2)</f>
        <v>0</v>
      </c>
      <c r="BL133" s="14" t="s">
        <v>134</v>
      </c>
      <c r="BM133" s="14" t="s">
        <v>204</v>
      </c>
    </row>
    <row r="134" s="11" customFormat="1">
      <c r="B134" s="229"/>
      <c r="C134" s="230"/>
      <c r="D134" s="231" t="s">
        <v>136</v>
      </c>
      <c r="E134" s="232" t="s">
        <v>1</v>
      </c>
      <c r="F134" s="233" t="s">
        <v>205</v>
      </c>
      <c r="G134" s="230"/>
      <c r="H134" s="234">
        <v>0.90000000000000002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136</v>
      </c>
      <c r="AU134" s="240" t="s">
        <v>76</v>
      </c>
      <c r="AV134" s="11" t="s">
        <v>87</v>
      </c>
      <c r="AW134" s="11" t="s">
        <v>32</v>
      </c>
      <c r="AX134" s="11" t="s">
        <v>71</v>
      </c>
      <c r="AY134" s="240" t="s">
        <v>129</v>
      </c>
    </row>
    <row r="135" s="11" customFormat="1">
      <c r="B135" s="229"/>
      <c r="C135" s="230"/>
      <c r="D135" s="231" t="s">
        <v>136</v>
      </c>
      <c r="E135" s="232" t="s">
        <v>1</v>
      </c>
      <c r="F135" s="233" t="s">
        <v>206</v>
      </c>
      <c r="G135" s="230"/>
      <c r="H135" s="234">
        <v>0.059999999999999998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136</v>
      </c>
      <c r="AU135" s="240" t="s">
        <v>76</v>
      </c>
      <c r="AV135" s="11" t="s">
        <v>87</v>
      </c>
      <c r="AW135" s="11" t="s">
        <v>32</v>
      </c>
      <c r="AX135" s="11" t="s">
        <v>71</v>
      </c>
      <c r="AY135" s="240" t="s">
        <v>129</v>
      </c>
    </row>
    <row r="136" s="11" customFormat="1">
      <c r="B136" s="229"/>
      <c r="C136" s="230"/>
      <c r="D136" s="231" t="s">
        <v>136</v>
      </c>
      <c r="E136" s="232" t="s">
        <v>1</v>
      </c>
      <c r="F136" s="233" t="s">
        <v>207</v>
      </c>
      <c r="G136" s="230"/>
      <c r="H136" s="234">
        <v>6.5999999999999996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136</v>
      </c>
      <c r="AU136" s="240" t="s">
        <v>76</v>
      </c>
      <c r="AV136" s="11" t="s">
        <v>87</v>
      </c>
      <c r="AW136" s="11" t="s">
        <v>32</v>
      </c>
      <c r="AX136" s="11" t="s">
        <v>71</v>
      </c>
      <c r="AY136" s="240" t="s">
        <v>129</v>
      </c>
    </row>
    <row r="137" s="12" customFormat="1">
      <c r="B137" s="241"/>
      <c r="C137" s="242"/>
      <c r="D137" s="231" t="s">
        <v>136</v>
      </c>
      <c r="E137" s="243" t="s">
        <v>1</v>
      </c>
      <c r="F137" s="244" t="s">
        <v>146</v>
      </c>
      <c r="G137" s="242"/>
      <c r="H137" s="245">
        <v>7.5599999999999996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136</v>
      </c>
      <c r="AU137" s="251" t="s">
        <v>76</v>
      </c>
      <c r="AV137" s="12" t="s">
        <v>134</v>
      </c>
      <c r="AW137" s="12" t="s">
        <v>32</v>
      </c>
      <c r="AX137" s="12" t="s">
        <v>76</v>
      </c>
      <c r="AY137" s="251" t="s">
        <v>129</v>
      </c>
    </row>
    <row r="138" s="1" customFormat="1" ht="16.5" customHeight="1">
      <c r="B138" s="37"/>
      <c r="C138" s="218" t="s">
        <v>161</v>
      </c>
      <c r="D138" s="218" t="s">
        <v>130</v>
      </c>
      <c r="E138" s="219" t="s">
        <v>208</v>
      </c>
      <c r="F138" s="220" t="s">
        <v>209</v>
      </c>
      <c r="G138" s="221" t="s">
        <v>157</v>
      </c>
      <c r="H138" s="222">
        <v>917.27999999999997</v>
      </c>
      <c r="I138" s="223"/>
      <c r="J138" s="224">
        <f>ROUND(I138*H138,2)</f>
        <v>0</v>
      </c>
      <c r="K138" s="220" t="s">
        <v>1</v>
      </c>
      <c r="L138" s="39"/>
      <c r="M138" s="225" t="s">
        <v>1</v>
      </c>
      <c r="N138" s="226" t="s">
        <v>42</v>
      </c>
      <c r="O138" s="78"/>
      <c r="P138" s="227">
        <f>O138*H138</f>
        <v>0</v>
      </c>
      <c r="Q138" s="227">
        <v>0</v>
      </c>
      <c r="R138" s="227">
        <f>Q138*H138</f>
        <v>0</v>
      </c>
      <c r="S138" s="227">
        <v>0.11</v>
      </c>
      <c r="T138" s="228">
        <f>S138*H138</f>
        <v>100.9008</v>
      </c>
      <c r="AR138" s="14" t="s">
        <v>134</v>
      </c>
      <c r="AT138" s="14" t="s">
        <v>130</v>
      </c>
      <c r="AU138" s="14" t="s">
        <v>76</v>
      </c>
      <c r="AY138" s="14" t="s">
        <v>129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4" t="s">
        <v>76</v>
      </c>
      <c r="BK138" s="125">
        <f>ROUND(I138*H138,2)</f>
        <v>0</v>
      </c>
      <c r="BL138" s="14" t="s">
        <v>134</v>
      </c>
      <c r="BM138" s="14" t="s">
        <v>210</v>
      </c>
    </row>
    <row r="139" s="11" customFormat="1">
      <c r="B139" s="229"/>
      <c r="C139" s="230"/>
      <c r="D139" s="231" t="s">
        <v>136</v>
      </c>
      <c r="E139" s="232" t="s">
        <v>1</v>
      </c>
      <c r="F139" s="233" t="s">
        <v>172</v>
      </c>
      <c r="G139" s="230"/>
      <c r="H139" s="234">
        <v>335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136</v>
      </c>
      <c r="AU139" s="240" t="s">
        <v>76</v>
      </c>
      <c r="AV139" s="11" t="s">
        <v>87</v>
      </c>
      <c r="AW139" s="11" t="s">
        <v>32</v>
      </c>
      <c r="AX139" s="11" t="s">
        <v>71</v>
      </c>
      <c r="AY139" s="240" t="s">
        <v>129</v>
      </c>
    </row>
    <row r="140" s="11" customFormat="1">
      <c r="B140" s="229"/>
      <c r="C140" s="230"/>
      <c r="D140" s="231" t="s">
        <v>136</v>
      </c>
      <c r="E140" s="232" t="s">
        <v>1</v>
      </c>
      <c r="F140" s="233" t="s">
        <v>173</v>
      </c>
      <c r="G140" s="230"/>
      <c r="H140" s="234">
        <v>335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136</v>
      </c>
      <c r="AU140" s="240" t="s">
        <v>76</v>
      </c>
      <c r="AV140" s="11" t="s">
        <v>87</v>
      </c>
      <c r="AW140" s="11" t="s">
        <v>32</v>
      </c>
      <c r="AX140" s="11" t="s">
        <v>71</v>
      </c>
      <c r="AY140" s="240" t="s">
        <v>129</v>
      </c>
    </row>
    <row r="141" s="11" customFormat="1">
      <c r="B141" s="229"/>
      <c r="C141" s="230"/>
      <c r="D141" s="231" t="s">
        <v>136</v>
      </c>
      <c r="E141" s="232" t="s">
        <v>1</v>
      </c>
      <c r="F141" s="233" t="s">
        <v>211</v>
      </c>
      <c r="G141" s="230"/>
      <c r="H141" s="234">
        <v>175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136</v>
      </c>
      <c r="AU141" s="240" t="s">
        <v>76</v>
      </c>
      <c r="AV141" s="11" t="s">
        <v>87</v>
      </c>
      <c r="AW141" s="11" t="s">
        <v>32</v>
      </c>
      <c r="AX141" s="11" t="s">
        <v>71</v>
      </c>
      <c r="AY141" s="240" t="s">
        <v>129</v>
      </c>
    </row>
    <row r="142" s="11" customFormat="1">
      <c r="B142" s="229"/>
      <c r="C142" s="230"/>
      <c r="D142" s="231" t="s">
        <v>136</v>
      </c>
      <c r="E142" s="232" t="s">
        <v>1</v>
      </c>
      <c r="F142" s="233" t="s">
        <v>212</v>
      </c>
      <c r="G142" s="230"/>
      <c r="H142" s="234">
        <v>72.280000000000001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136</v>
      </c>
      <c r="AU142" s="240" t="s">
        <v>76</v>
      </c>
      <c r="AV142" s="11" t="s">
        <v>87</v>
      </c>
      <c r="AW142" s="11" t="s">
        <v>32</v>
      </c>
      <c r="AX142" s="11" t="s">
        <v>71</v>
      </c>
      <c r="AY142" s="240" t="s">
        <v>129</v>
      </c>
    </row>
    <row r="143" s="12" customFormat="1">
      <c r="B143" s="241"/>
      <c r="C143" s="242"/>
      <c r="D143" s="231" t="s">
        <v>136</v>
      </c>
      <c r="E143" s="243" t="s">
        <v>1</v>
      </c>
      <c r="F143" s="244" t="s">
        <v>146</v>
      </c>
      <c r="G143" s="242"/>
      <c r="H143" s="245">
        <v>917.27999999999997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136</v>
      </c>
      <c r="AU143" s="251" t="s">
        <v>76</v>
      </c>
      <c r="AV143" s="12" t="s">
        <v>134</v>
      </c>
      <c r="AW143" s="12" t="s">
        <v>32</v>
      </c>
      <c r="AX143" s="12" t="s">
        <v>76</v>
      </c>
      <c r="AY143" s="251" t="s">
        <v>129</v>
      </c>
    </row>
    <row r="144" s="10" customFormat="1" ht="25.92" customHeight="1">
      <c r="B144" s="204"/>
      <c r="C144" s="205"/>
      <c r="D144" s="206" t="s">
        <v>70</v>
      </c>
      <c r="E144" s="207" t="s">
        <v>213</v>
      </c>
      <c r="F144" s="207" t="s">
        <v>214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</f>
        <v>0</v>
      </c>
      <c r="Q144" s="212"/>
      <c r="R144" s="213">
        <f>R145</f>
        <v>0</v>
      </c>
      <c r="S144" s="212"/>
      <c r="T144" s="214">
        <f>T145</f>
        <v>0</v>
      </c>
      <c r="AR144" s="215" t="s">
        <v>76</v>
      </c>
      <c r="AT144" s="216" t="s">
        <v>70</v>
      </c>
      <c r="AU144" s="216" t="s">
        <v>71</v>
      </c>
      <c r="AY144" s="215" t="s">
        <v>129</v>
      </c>
      <c r="BK144" s="217">
        <f>BK145</f>
        <v>0</v>
      </c>
    </row>
    <row r="145" s="1" customFormat="1" ht="16.5" customHeight="1">
      <c r="B145" s="37"/>
      <c r="C145" s="218" t="s">
        <v>215</v>
      </c>
      <c r="D145" s="218" t="s">
        <v>130</v>
      </c>
      <c r="E145" s="219" t="s">
        <v>216</v>
      </c>
      <c r="F145" s="220" t="s">
        <v>217</v>
      </c>
      <c r="G145" s="221" t="s">
        <v>133</v>
      </c>
      <c r="H145" s="222">
        <v>372.38900000000001</v>
      </c>
      <c r="I145" s="223"/>
      <c r="J145" s="224">
        <f>ROUND(I145*H145,2)</f>
        <v>0</v>
      </c>
      <c r="K145" s="220" t="s">
        <v>1</v>
      </c>
      <c r="L145" s="39"/>
      <c r="M145" s="225" t="s">
        <v>1</v>
      </c>
      <c r="N145" s="226" t="s">
        <v>42</v>
      </c>
      <c r="O145" s="7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AR145" s="14" t="s">
        <v>134</v>
      </c>
      <c r="AT145" s="14" t="s">
        <v>130</v>
      </c>
      <c r="AU145" s="14" t="s">
        <v>76</v>
      </c>
      <c r="AY145" s="14" t="s">
        <v>129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4" t="s">
        <v>76</v>
      </c>
      <c r="BK145" s="125">
        <f>ROUND(I145*H145,2)</f>
        <v>0</v>
      </c>
      <c r="BL145" s="14" t="s">
        <v>134</v>
      </c>
      <c r="BM145" s="14" t="s">
        <v>218</v>
      </c>
    </row>
    <row r="146" s="10" customFormat="1" ht="25.92" customHeight="1">
      <c r="B146" s="204"/>
      <c r="C146" s="205"/>
      <c r="D146" s="206" t="s">
        <v>70</v>
      </c>
      <c r="E146" s="207" t="s">
        <v>219</v>
      </c>
      <c r="F146" s="207" t="s">
        <v>220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SUM(P147:P148)</f>
        <v>0</v>
      </c>
      <c r="Q146" s="212"/>
      <c r="R146" s="213">
        <f>SUM(R147:R148)</f>
        <v>0</v>
      </c>
      <c r="S146" s="212"/>
      <c r="T146" s="214">
        <f>SUM(T147:T148)</f>
        <v>0</v>
      </c>
      <c r="AR146" s="215" t="s">
        <v>76</v>
      </c>
      <c r="AT146" s="216" t="s">
        <v>70</v>
      </c>
      <c r="AU146" s="216" t="s">
        <v>71</v>
      </c>
      <c r="AY146" s="215" t="s">
        <v>129</v>
      </c>
      <c r="BK146" s="217">
        <f>SUM(BK147:BK148)</f>
        <v>0</v>
      </c>
    </row>
    <row r="147" s="1" customFormat="1" ht="16.5" customHeight="1">
      <c r="B147" s="37"/>
      <c r="C147" s="218" t="s">
        <v>8</v>
      </c>
      <c r="D147" s="218" t="s">
        <v>130</v>
      </c>
      <c r="E147" s="219" t="s">
        <v>221</v>
      </c>
      <c r="F147" s="220" t="s">
        <v>222</v>
      </c>
      <c r="G147" s="221" t="s">
        <v>133</v>
      </c>
      <c r="H147" s="222">
        <v>625.92899999999997</v>
      </c>
      <c r="I147" s="223"/>
      <c r="J147" s="224">
        <f>ROUND(I147*H147,2)</f>
        <v>0</v>
      </c>
      <c r="K147" s="220" t="s">
        <v>1</v>
      </c>
      <c r="L147" s="39"/>
      <c r="M147" s="225" t="s">
        <v>1</v>
      </c>
      <c r="N147" s="226" t="s">
        <v>42</v>
      </c>
      <c r="O147" s="7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14" t="s">
        <v>134</v>
      </c>
      <c r="AT147" s="14" t="s">
        <v>130</v>
      </c>
      <c r="AU147" s="14" t="s">
        <v>76</v>
      </c>
      <c r="AY147" s="14" t="s">
        <v>129</v>
      </c>
      <c r="BE147" s="125">
        <f>IF(N147="základní",J147,0)</f>
        <v>0</v>
      </c>
      <c r="BF147" s="125">
        <f>IF(N147="snížená",J147,0)</f>
        <v>0</v>
      </c>
      <c r="BG147" s="125">
        <f>IF(N147="zákl. přenesená",J147,0)</f>
        <v>0</v>
      </c>
      <c r="BH147" s="125">
        <f>IF(N147="sníž. přenesená",J147,0)</f>
        <v>0</v>
      </c>
      <c r="BI147" s="125">
        <f>IF(N147="nulová",J147,0)</f>
        <v>0</v>
      </c>
      <c r="BJ147" s="14" t="s">
        <v>76</v>
      </c>
      <c r="BK147" s="125">
        <f>ROUND(I147*H147,2)</f>
        <v>0</v>
      </c>
      <c r="BL147" s="14" t="s">
        <v>134</v>
      </c>
      <c r="BM147" s="14" t="s">
        <v>223</v>
      </c>
    </row>
    <row r="148" s="1" customFormat="1" ht="16.5" customHeight="1">
      <c r="B148" s="37"/>
      <c r="C148" s="218" t="s">
        <v>224</v>
      </c>
      <c r="D148" s="218" t="s">
        <v>130</v>
      </c>
      <c r="E148" s="219" t="s">
        <v>225</v>
      </c>
      <c r="F148" s="220" t="s">
        <v>226</v>
      </c>
      <c r="G148" s="221" t="s">
        <v>133</v>
      </c>
      <c r="H148" s="222">
        <v>625.92899999999997</v>
      </c>
      <c r="I148" s="223"/>
      <c r="J148" s="224">
        <f>ROUND(I148*H148,2)</f>
        <v>0</v>
      </c>
      <c r="K148" s="220" t="s">
        <v>1</v>
      </c>
      <c r="L148" s="39"/>
      <c r="M148" s="225" t="s">
        <v>1</v>
      </c>
      <c r="N148" s="226" t="s">
        <v>42</v>
      </c>
      <c r="O148" s="7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4" t="s">
        <v>134</v>
      </c>
      <c r="AT148" s="14" t="s">
        <v>130</v>
      </c>
      <c r="AU148" s="14" t="s">
        <v>76</v>
      </c>
      <c r="AY148" s="14" t="s">
        <v>129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14" t="s">
        <v>76</v>
      </c>
      <c r="BK148" s="125">
        <f>ROUND(I148*H148,2)</f>
        <v>0</v>
      </c>
      <c r="BL148" s="14" t="s">
        <v>134</v>
      </c>
      <c r="BM148" s="14" t="s">
        <v>227</v>
      </c>
    </row>
    <row r="149" s="10" customFormat="1" ht="25.92" customHeight="1">
      <c r="B149" s="204"/>
      <c r="C149" s="205"/>
      <c r="D149" s="206" t="s">
        <v>70</v>
      </c>
      <c r="E149" s="207" t="s">
        <v>228</v>
      </c>
      <c r="F149" s="207" t="s">
        <v>229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P150+P153+P210</f>
        <v>0</v>
      </c>
      <c r="Q149" s="212"/>
      <c r="R149" s="213">
        <f>R150+R153+R210</f>
        <v>513.99971920000007</v>
      </c>
      <c r="S149" s="212"/>
      <c r="T149" s="214">
        <f>T150+T153+T210</f>
        <v>0</v>
      </c>
      <c r="AR149" s="215" t="s">
        <v>76</v>
      </c>
      <c r="AT149" s="216" t="s">
        <v>70</v>
      </c>
      <c r="AU149" s="216" t="s">
        <v>71</v>
      </c>
      <c r="AY149" s="215" t="s">
        <v>129</v>
      </c>
      <c r="BK149" s="217">
        <f>BK150+BK153+BK210</f>
        <v>0</v>
      </c>
    </row>
    <row r="150" s="10" customFormat="1" ht="22.8" customHeight="1">
      <c r="B150" s="204"/>
      <c r="C150" s="205"/>
      <c r="D150" s="206" t="s">
        <v>70</v>
      </c>
      <c r="E150" s="262" t="s">
        <v>134</v>
      </c>
      <c r="F150" s="262" t="s">
        <v>230</v>
      </c>
      <c r="G150" s="205"/>
      <c r="H150" s="205"/>
      <c r="I150" s="208"/>
      <c r="J150" s="263">
        <f>BK150</f>
        <v>0</v>
      </c>
      <c r="K150" s="205"/>
      <c r="L150" s="210"/>
      <c r="M150" s="211"/>
      <c r="N150" s="212"/>
      <c r="O150" s="212"/>
      <c r="P150" s="213">
        <f>SUM(P151:P152)</f>
        <v>0</v>
      </c>
      <c r="Q150" s="212"/>
      <c r="R150" s="213">
        <f>SUM(R151:R152)</f>
        <v>0.51646000000000003</v>
      </c>
      <c r="S150" s="212"/>
      <c r="T150" s="214">
        <f>SUM(T151:T152)</f>
        <v>0</v>
      </c>
      <c r="AR150" s="215" t="s">
        <v>76</v>
      </c>
      <c r="AT150" s="216" t="s">
        <v>70</v>
      </c>
      <c r="AU150" s="216" t="s">
        <v>76</v>
      </c>
      <c r="AY150" s="215" t="s">
        <v>129</v>
      </c>
      <c r="BK150" s="217">
        <f>SUM(BK151:BK152)</f>
        <v>0</v>
      </c>
    </row>
    <row r="151" s="1" customFormat="1" ht="16.5" customHeight="1">
      <c r="B151" s="37"/>
      <c r="C151" s="218" t="s">
        <v>231</v>
      </c>
      <c r="D151" s="218" t="s">
        <v>130</v>
      </c>
      <c r="E151" s="219" t="s">
        <v>232</v>
      </c>
      <c r="F151" s="220" t="s">
        <v>233</v>
      </c>
      <c r="G151" s="221" t="s">
        <v>157</v>
      </c>
      <c r="H151" s="222">
        <v>434</v>
      </c>
      <c r="I151" s="223"/>
      <c r="J151" s="224">
        <f>ROUND(I151*H151,2)</f>
        <v>0</v>
      </c>
      <c r="K151" s="220" t="s">
        <v>1</v>
      </c>
      <c r="L151" s="39"/>
      <c r="M151" s="225" t="s">
        <v>1</v>
      </c>
      <c r="N151" s="226" t="s">
        <v>42</v>
      </c>
      <c r="O151" s="78"/>
      <c r="P151" s="227">
        <f>O151*H151</f>
        <v>0</v>
      </c>
      <c r="Q151" s="227">
        <v>0.0011900000000000001</v>
      </c>
      <c r="R151" s="227">
        <f>Q151*H151</f>
        <v>0.51646000000000003</v>
      </c>
      <c r="S151" s="227">
        <v>0</v>
      </c>
      <c r="T151" s="228">
        <f>S151*H151</f>
        <v>0</v>
      </c>
      <c r="AR151" s="14" t="s">
        <v>134</v>
      </c>
      <c r="AT151" s="14" t="s">
        <v>130</v>
      </c>
      <c r="AU151" s="14" t="s">
        <v>87</v>
      </c>
      <c r="AY151" s="14" t="s">
        <v>129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4" t="s">
        <v>76</v>
      </c>
      <c r="BK151" s="125">
        <f>ROUND(I151*H151,2)</f>
        <v>0</v>
      </c>
      <c r="BL151" s="14" t="s">
        <v>134</v>
      </c>
      <c r="BM151" s="14" t="s">
        <v>234</v>
      </c>
    </row>
    <row r="152" s="1" customFormat="1" ht="16.5" customHeight="1">
      <c r="B152" s="37"/>
      <c r="C152" s="218" t="s">
        <v>235</v>
      </c>
      <c r="D152" s="218" t="s">
        <v>130</v>
      </c>
      <c r="E152" s="219" t="s">
        <v>236</v>
      </c>
      <c r="F152" s="220" t="s">
        <v>237</v>
      </c>
      <c r="G152" s="221" t="s">
        <v>157</v>
      </c>
      <c r="H152" s="222">
        <v>434</v>
      </c>
      <c r="I152" s="223"/>
      <c r="J152" s="224">
        <f>ROUND(I152*H152,2)</f>
        <v>0</v>
      </c>
      <c r="K152" s="220" t="s">
        <v>1</v>
      </c>
      <c r="L152" s="39"/>
      <c r="M152" s="225" t="s">
        <v>1</v>
      </c>
      <c r="N152" s="226" t="s">
        <v>42</v>
      </c>
      <c r="O152" s="78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14" t="s">
        <v>134</v>
      </c>
      <c r="AT152" s="14" t="s">
        <v>130</v>
      </c>
      <c r="AU152" s="14" t="s">
        <v>87</v>
      </c>
      <c r="AY152" s="14" t="s">
        <v>129</v>
      </c>
      <c r="BE152" s="125">
        <f>IF(N152="základní",J152,0)</f>
        <v>0</v>
      </c>
      <c r="BF152" s="125">
        <f>IF(N152="snížená",J152,0)</f>
        <v>0</v>
      </c>
      <c r="BG152" s="125">
        <f>IF(N152="zákl. přenesená",J152,0)</f>
        <v>0</v>
      </c>
      <c r="BH152" s="125">
        <f>IF(N152="sníž. přenesená",J152,0)</f>
        <v>0</v>
      </c>
      <c r="BI152" s="125">
        <f>IF(N152="nulová",J152,0)</f>
        <v>0</v>
      </c>
      <c r="BJ152" s="14" t="s">
        <v>76</v>
      </c>
      <c r="BK152" s="125">
        <f>ROUND(I152*H152,2)</f>
        <v>0</v>
      </c>
      <c r="BL152" s="14" t="s">
        <v>134</v>
      </c>
      <c r="BM152" s="14" t="s">
        <v>238</v>
      </c>
    </row>
    <row r="153" s="10" customFormat="1" ht="22.8" customHeight="1">
      <c r="B153" s="204"/>
      <c r="C153" s="205"/>
      <c r="D153" s="206" t="s">
        <v>70</v>
      </c>
      <c r="E153" s="262" t="s">
        <v>183</v>
      </c>
      <c r="F153" s="262" t="s">
        <v>239</v>
      </c>
      <c r="G153" s="205"/>
      <c r="H153" s="205"/>
      <c r="I153" s="208"/>
      <c r="J153" s="263">
        <f>BK153</f>
        <v>0</v>
      </c>
      <c r="K153" s="205"/>
      <c r="L153" s="210"/>
      <c r="M153" s="211"/>
      <c r="N153" s="212"/>
      <c r="O153" s="212"/>
      <c r="P153" s="213">
        <f>SUM(P154:P209)</f>
        <v>0</v>
      </c>
      <c r="Q153" s="212"/>
      <c r="R153" s="213">
        <f>SUM(R154:R209)</f>
        <v>513.48325920000002</v>
      </c>
      <c r="S153" s="212"/>
      <c r="T153" s="214">
        <f>SUM(T154:T209)</f>
        <v>0</v>
      </c>
      <c r="AR153" s="215" t="s">
        <v>76</v>
      </c>
      <c r="AT153" s="216" t="s">
        <v>70</v>
      </c>
      <c r="AU153" s="216" t="s">
        <v>76</v>
      </c>
      <c r="AY153" s="215" t="s">
        <v>129</v>
      </c>
      <c r="BK153" s="217">
        <f>SUM(BK154:BK209)</f>
        <v>0</v>
      </c>
    </row>
    <row r="154" s="1" customFormat="1" ht="16.5" customHeight="1">
      <c r="B154" s="37"/>
      <c r="C154" s="218" t="s">
        <v>240</v>
      </c>
      <c r="D154" s="218" t="s">
        <v>130</v>
      </c>
      <c r="E154" s="219" t="s">
        <v>241</v>
      </c>
      <c r="F154" s="220" t="s">
        <v>242</v>
      </c>
      <c r="G154" s="221" t="s">
        <v>243</v>
      </c>
      <c r="H154" s="222">
        <v>15</v>
      </c>
      <c r="I154" s="223"/>
      <c r="J154" s="224">
        <f>ROUND(I154*H154,2)</f>
        <v>0</v>
      </c>
      <c r="K154" s="220" t="s">
        <v>1</v>
      </c>
      <c r="L154" s="39"/>
      <c r="M154" s="225" t="s">
        <v>1</v>
      </c>
      <c r="N154" s="226" t="s">
        <v>42</v>
      </c>
      <c r="O154" s="78"/>
      <c r="P154" s="227">
        <f>O154*H154</f>
        <v>0</v>
      </c>
      <c r="Q154" s="227">
        <v>1.0538799999999999</v>
      </c>
      <c r="R154" s="227">
        <f>Q154*H154</f>
        <v>15.808199999999999</v>
      </c>
      <c r="S154" s="227">
        <v>0</v>
      </c>
      <c r="T154" s="228">
        <f>S154*H154</f>
        <v>0</v>
      </c>
      <c r="AR154" s="14" t="s">
        <v>134</v>
      </c>
      <c r="AT154" s="14" t="s">
        <v>130</v>
      </c>
      <c r="AU154" s="14" t="s">
        <v>87</v>
      </c>
      <c r="AY154" s="14" t="s">
        <v>129</v>
      </c>
      <c r="BE154" s="125">
        <f>IF(N154="základní",J154,0)</f>
        <v>0</v>
      </c>
      <c r="BF154" s="125">
        <f>IF(N154="snížená",J154,0)</f>
        <v>0</v>
      </c>
      <c r="BG154" s="125">
        <f>IF(N154="zákl. přenesená",J154,0)</f>
        <v>0</v>
      </c>
      <c r="BH154" s="125">
        <f>IF(N154="sníž. přenesená",J154,0)</f>
        <v>0</v>
      </c>
      <c r="BI154" s="125">
        <f>IF(N154="nulová",J154,0)</f>
        <v>0</v>
      </c>
      <c r="BJ154" s="14" t="s">
        <v>76</v>
      </c>
      <c r="BK154" s="125">
        <f>ROUND(I154*H154,2)</f>
        <v>0</v>
      </c>
      <c r="BL154" s="14" t="s">
        <v>134</v>
      </c>
      <c r="BM154" s="14" t="s">
        <v>244</v>
      </c>
    </row>
    <row r="155" s="11" customFormat="1">
      <c r="B155" s="229"/>
      <c r="C155" s="230"/>
      <c r="D155" s="231" t="s">
        <v>136</v>
      </c>
      <c r="E155" s="232" t="s">
        <v>1</v>
      </c>
      <c r="F155" s="233" t="s">
        <v>245</v>
      </c>
      <c r="G155" s="230"/>
      <c r="H155" s="234">
        <v>5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136</v>
      </c>
      <c r="AU155" s="240" t="s">
        <v>87</v>
      </c>
      <c r="AV155" s="11" t="s">
        <v>87</v>
      </c>
      <c r="AW155" s="11" t="s">
        <v>32</v>
      </c>
      <c r="AX155" s="11" t="s">
        <v>71</v>
      </c>
      <c r="AY155" s="240" t="s">
        <v>129</v>
      </c>
    </row>
    <row r="156" s="11" customFormat="1">
      <c r="B156" s="229"/>
      <c r="C156" s="230"/>
      <c r="D156" s="231" t="s">
        <v>136</v>
      </c>
      <c r="E156" s="232" t="s">
        <v>1</v>
      </c>
      <c r="F156" s="233" t="s">
        <v>246</v>
      </c>
      <c r="G156" s="230"/>
      <c r="H156" s="234">
        <v>10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136</v>
      </c>
      <c r="AU156" s="240" t="s">
        <v>87</v>
      </c>
      <c r="AV156" s="11" t="s">
        <v>87</v>
      </c>
      <c r="AW156" s="11" t="s">
        <v>32</v>
      </c>
      <c r="AX156" s="11" t="s">
        <v>71</v>
      </c>
      <c r="AY156" s="240" t="s">
        <v>129</v>
      </c>
    </row>
    <row r="157" s="12" customFormat="1">
      <c r="B157" s="241"/>
      <c r="C157" s="242"/>
      <c r="D157" s="231" t="s">
        <v>136</v>
      </c>
      <c r="E157" s="243" t="s">
        <v>1</v>
      </c>
      <c r="F157" s="244" t="s">
        <v>146</v>
      </c>
      <c r="G157" s="242"/>
      <c r="H157" s="245">
        <v>15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136</v>
      </c>
      <c r="AU157" s="251" t="s">
        <v>87</v>
      </c>
      <c r="AV157" s="12" t="s">
        <v>134</v>
      </c>
      <c r="AW157" s="12" t="s">
        <v>32</v>
      </c>
      <c r="AX157" s="12" t="s">
        <v>76</v>
      </c>
      <c r="AY157" s="251" t="s">
        <v>129</v>
      </c>
    </row>
    <row r="158" s="1" customFormat="1" ht="16.5" customHeight="1">
      <c r="B158" s="37"/>
      <c r="C158" s="218" t="s">
        <v>247</v>
      </c>
      <c r="D158" s="218" t="s">
        <v>130</v>
      </c>
      <c r="E158" s="219" t="s">
        <v>76</v>
      </c>
      <c r="F158" s="220" t="s">
        <v>248</v>
      </c>
      <c r="G158" s="221" t="s">
        <v>163</v>
      </c>
      <c r="H158" s="222">
        <v>8.5</v>
      </c>
      <c r="I158" s="223"/>
      <c r="J158" s="224">
        <f>ROUND(I158*H158,2)</f>
        <v>0</v>
      </c>
      <c r="K158" s="220" t="s">
        <v>1</v>
      </c>
      <c r="L158" s="39"/>
      <c r="M158" s="225" t="s">
        <v>1</v>
      </c>
      <c r="N158" s="226" t="s">
        <v>42</v>
      </c>
      <c r="O158" s="7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14" t="s">
        <v>134</v>
      </c>
      <c r="AT158" s="14" t="s">
        <v>130</v>
      </c>
      <c r="AU158" s="14" t="s">
        <v>87</v>
      </c>
      <c r="AY158" s="14" t="s">
        <v>129</v>
      </c>
      <c r="BE158" s="125">
        <f>IF(N158="základní",J158,0)</f>
        <v>0</v>
      </c>
      <c r="BF158" s="125">
        <f>IF(N158="snížená",J158,0)</f>
        <v>0</v>
      </c>
      <c r="BG158" s="125">
        <f>IF(N158="zákl. přenesená",J158,0)</f>
        <v>0</v>
      </c>
      <c r="BH158" s="125">
        <f>IF(N158="sníž. přenesená",J158,0)</f>
        <v>0</v>
      </c>
      <c r="BI158" s="125">
        <f>IF(N158="nulová",J158,0)</f>
        <v>0</v>
      </c>
      <c r="BJ158" s="14" t="s">
        <v>76</v>
      </c>
      <c r="BK158" s="125">
        <f>ROUND(I158*H158,2)</f>
        <v>0</v>
      </c>
      <c r="BL158" s="14" t="s">
        <v>134</v>
      </c>
      <c r="BM158" s="14" t="s">
        <v>249</v>
      </c>
    </row>
    <row r="159" s="11" customFormat="1">
      <c r="B159" s="229"/>
      <c r="C159" s="230"/>
      <c r="D159" s="231" t="s">
        <v>136</v>
      </c>
      <c r="E159" s="232" t="s">
        <v>1</v>
      </c>
      <c r="F159" s="233" t="s">
        <v>250</v>
      </c>
      <c r="G159" s="230"/>
      <c r="H159" s="234">
        <v>8.5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136</v>
      </c>
      <c r="AU159" s="240" t="s">
        <v>87</v>
      </c>
      <c r="AV159" s="11" t="s">
        <v>87</v>
      </c>
      <c r="AW159" s="11" t="s">
        <v>32</v>
      </c>
      <c r="AX159" s="11" t="s">
        <v>76</v>
      </c>
      <c r="AY159" s="240" t="s">
        <v>129</v>
      </c>
    </row>
    <row r="160" s="1" customFormat="1" ht="16.5" customHeight="1">
      <c r="B160" s="37"/>
      <c r="C160" s="218" t="s">
        <v>7</v>
      </c>
      <c r="D160" s="218" t="s">
        <v>130</v>
      </c>
      <c r="E160" s="219" t="s">
        <v>187</v>
      </c>
      <c r="F160" s="220" t="s">
        <v>251</v>
      </c>
      <c r="G160" s="221" t="s">
        <v>163</v>
      </c>
      <c r="H160" s="222">
        <v>67.200000000000003</v>
      </c>
      <c r="I160" s="223"/>
      <c r="J160" s="224">
        <f>ROUND(I160*H160,2)</f>
        <v>0</v>
      </c>
      <c r="K160" s="220" t="s">
        <v>1</v>
      </c>
      <c r="L160" s="39"/>
      <c r="M160" s="225" t="s">
        <v>1</v>
      </c>
      <c r="N160" s="226" t="s">
        <v>42</v>
      </c>
      <c r="O160" s="78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14" t="s">
        <v>134</v>
      </c>
      <c r="AT160" s="14" t="s">
        <v>130</v>
      </c>
      <c r="AU160" s="14" t="s">
        <v>87</v>
      </c>
      <c r="AY160" s="14" t="s">
        <v>129</v>
      </c>
      <c r="BE160" s="125">
        <f>IF(N160="základní",J160,0)</f>
        <v>0</v>
      </c>
      <c r="BF160" s="125">
        <f>IF(N160="snížená",J160,0)</f>
        <v>0</v>
      </c>
      <c r="BG160" s="125">
        <f>IF(N160="zákl. přenesená",J160,0)</f>
        <v>0</v>
      </c>
      <c r="BH160" s="125">
        <f>IF(N160="sníž. přenesená",J160,0)</f>
        <v>0</v>
      </c>
      <c r="BI160" s="125">
        <f>IF(N160="nulová",J160,0)</f>
        <v>0</v>
      </c>
      <c r="BJ160" s="14" t="s">
        <v>76</v>
      </c>
      <c r="BK160" s="125">
        <f>ROUND(I160*H160,2)</f>
        <v>0</v>
      </c>
      <c r="BL160" s="14" t="s">
        <v>134</v>
      </c>
      <c r="BM160" s="14" t="s">
        <v>252</v>
      </c>
    </row>
    <row r="161" s="11" customFormat="1">
      <c r="B161" s="229"/>
      <c r="C161" s="230"/>
      <c r="D161" s="231" t="s">
        <v>136</v>
      </c>
      <c r="E161" s="232" t="s">
        <v>1</v>
      </c>
      <c r="F161" s="233" t="s">
        <v>253</v>
      </c>
      <c r="G161" s="230"/>
      <c r="H161" s="234">
        <v>13.199999999999999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136</v>
      </c>
      <c r="AU161" s="240" t="s">
        <v>87</v>
      </c>
      <c r="AV161" s="11" t="s">
        <v>87</v>
      </c>
      <c r="AW161" s="11" t="s">
        <v>32</v>
      </c>
      <c r="AX161" s="11" t="s">
        <v>71</v>
      </c>
      <c r="AY161" s="240" t="s">
        <v>129</v>
      </c>
    </row>
    <row r="162" s="11" customFormat="1">
      <c r="B162" s="229"/>
      <c r="C162" s="230"/>
      <c r="D162" s="231" t="s">
        <v>136</v>
      </c>
      <c r="E162" s="232" t="s">
        <v>1</v>
      </c>
      <c r="F162" s="233" t="s">
        <v>254</v>
      </c>
      <c r="G162" s="230"/>
      <c r="H162" s="234">
        <v>54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136</v>
      </c>
      <c r="AU162" s="240" t="s">
        <v>87</v>
      </c>
      <c r="AV162" s="11" t="s">
        <v>87</v>
      </c>
      <c r="AW162" s="11" t="s">
        <v>32</v>
      </c>
      <c r="AX162" s="11" t="s">
        <v>71</v>
      </c>
      <c r="AY162" s="240" t="s">
        <v>129</v>
      </c>
    </row>
    <row r="163" s="12" customFormat="1">
      <c r="B163" s="241"/>
      <c r="C163" s="242"/>
      <c r="D163" s="231" t="s">
        <v>136</v>
      </c>
      <c r="E163" s="243" t="s">
        <v>1</v>
      </c>
      <c r="F163" s="244" t="s">
        <v>146</v>
      </c>
      <c r="G163" s="242"/>
      <c r="H163" s="245">
        <v>67.200000000000003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136</v>
      </c>
      <c r="AU163" s="251" t="s">
        <v>87</v>
      </c>
      <c r="AV163" s="12" t="s">
        <v>134</v>
      </c>
      <c r="AW163" s="12" t="s">
        <v>32</v>
      </c>
      <c r="AX163" s="12" t="s">
        <v>76</v>
      </c>
      <c r="AY163" s="251" t="s">
        <v>129</v>
      </c>
    </row>
    <row r="164" s="1" customFormat="1" ht="16.5" customHeight="1">
      <c r="B164" s="37"/>
      <c r="C164" s="218" t="s">
        <v>255</v>
      </c>
      <c r="D164" s="218" t="s">
        <v>130</v>
      </c>
      <c r="E164" s="219" t="s">
        <v>195</v>
      </c>
      <c r="F164" s="220" t="s">
        <v>256</v>
      </c>
      <c r="G164" s="221" t="s">
        <v>243</v>
      </c>
      <c r="H164" s="222">
        <v>14293.6</v>
      </c>
      <c r="I164" s="223"/>
      <c r="J164" s="224">
        <f>ROUND(I164*H164,2)</f>
        <v>0</v>
      </c>
      <c r="K164" s="220" t="s">
        <v>1</v>
      </c>
      <c r="L164" s="39"/>
      <c r="M164" s="225" t="s">
        <v>1</v>
      </c>
      <c r="N164" s="226" t="s">
        <v>42</v>
      </c>
      <c r="O164" s="7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14" t="s">
        <v>134</v>
      </c>
      <c r="AT164" s="14" t="s">
        <v>130</v>
      </c>
      <c r="AU164" s="14" t="s">
        <v>87</v>
      </c>
      <c r="AY164" s="14" t="s">
        <v>129</v>
      </c>
      <c r="BE164" s="125">
        <f>IF(N164="základní",J164,0)</f>
        <v>0</v>
      </c>
      <c r="BF164" s="125">
        <f>IF(N164="snížená",J164,0)</f>
        <v>0</v>
      </c>
      <c r="BG164" s="125">
        <f>IF(N164="zákl. přenesená",J164,0)</f>
        <v>0</v>
      </c>
      <c r="BH164" s="125">
        <f>IF(N164="sníž. přenesená",J164,0)</f>
        <v>0</v>
      </c>
      <c r="BI164" s="125">
        <f>IF(N164="nulová",J164,0)</f>
        <v>0</v>
      </c>
      <c r="BJ164" s="14" t="s">
        <v>76</v>
      </c>
      <c r="BK164" s="125">
        <f>ROUND(I164*H164,2)</f>
        <v>0</v>
      </c>
      <c r="BL164" s="14" t="s">
        <v>134</v>
      </c>
      <c r="BM164" s="14" t="s">
        <v>257</v>
      </c>
    </row>
    <row r="165" s="11" customFormat="1">
      <c r="B165" s="229"/>
      <c r="C165" s="230"/>
      <c r="D165" s="231" t="s">
        <v>136</v>
      </c>
      <c r="E165" s="232" t="s">
        <v>1</v>
      </c>
      <c r="F165" s="233" t="s">
        <v>258</v>
      </c>
      <c r="G165" s="230"/>
      <c r="H165" s="234">
        <v>168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136</v>
      </c>
      <c r="AU165" s="240" t="s">
        <v>87</v>
      </c>
      <c r="AV165" s="11" t="s">
        <v>87</v>
      </c>
      <c r="AW165" s="11" t="s">
        <v>32</v>
      </c>
      <c r="AX165" s="11" t="s">
        <v>71</v>
      </c>
      <c r="AY165" s="240" t="s">
        <v>129</v>
      </c>
    </row>
    <row r="166" s="11" customFormat="1">
      <c r="B166" s="229"/>
      <c r="C166" s="230"/>
      <c r="D166" s="231" t="s">
        <v>136</v>
      </c>
      <c r="E166" s="232" t="s">
        <v>1</v>
      </c>
      <c r="F166" s="233" t="s">
        <v>259</v>
      </c>
      <c r="G166" s="230"/>
      <c r="H166" s="234">
        <v>5208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136</v>
      </c>
      <c r="AU166" s="240" t="s">
        <v>87</v>
      </c>
      <c r="AV166" s="11" t="s">
        <v>87</v>
      </c>
      <c r="AW166" s="11" t="s">
        <v>32</v>
      </c>
      <c r="AX166" s="11" t="s">
        <v>71</v>
      </c>
      <c r="AY166" s="240" t="s">
        <v>129</v>
      </c>
    </row>
    <row r="167" s="11" customFormat="1">
      <c r="B167" s="229"/>
      <c r="C167" s="230"/>
      <c r="D167" s="231" t="s">
        <v>136</v>
      </c>
      <c r="E167" s="232" t="s">
        <v>1</v>
      </c>
      <c r="F167" s="233" t="s">
        <v>260</v>
      </c>
      <c r="G167" s="230"/>
      <c r="H167" s="234">
        <v>8040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136</v>
      </c>
      <c r="AU167" s="240" t="s">
        <v>87</v>
      </c>
      <c r="AV167" s="11" t="s">
        <v>87</v>
      </c>
      <c r="AW167" s="11" t="s">
        <v>32</v>
      </c>
      <c r="AX167" s="11" t="s">
        <v>71</v>
      </c>
      <c r="AY167" s="240" t="s">
        <v>129</v>
      </c>
    </row>
    <row r="168" s="11" customFormat="1">
      <c r="B168" s="229"/>
      <c r="C168" s="230"/>
      <c r="D168" s="231" t="s">
        <v>136</v>
      </c>
      <c r="E168" s="232" t="s">
        <v>1</v>
      </c>
      <c r="F168" s="233" t="s">
        <v>261</v>
      </c>
      <c r="G168" s="230"/>
      <c r="H168" s="234">
        <v>88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136</v>
      </c>
      <c r="AU168" s="240" t="s">
        <v>87</v>
      </c>
      <c r="AV168" s="11" t="s">
        <v>87</v>
      </c>
      <c r="AW168" s="11" t="s">
        <v>32</v>
      </c>
      <c r="AX168" s="11" t="s">
        <v>71</v>
      </c>
      <c r="AY168" s="240" t="s">
        <v>129</v>
      </c>
    </row>
    <row r="169" s="11" customFormat="1">
      <c r="B169" s="229"/>
      <c r="C169" s="230"/>
      <c r="D169" s="231" t="s">
        <v>136</v>
      </c>
      <c r="E169" s="232" t="s">
        <v>1</v>
      </c>
      <c r="F169" s="233" t="s">
        <v>262</v>
      </c>
      <c r="G169" s="230"/>
      <c r="H169" s="234">
        <v>789.60000000000002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136</v>
      </c>
      <c r="AU169" s="240" t="s">
        <v>87</v>
      </c>
      <c r="AV169" s="11" t="s">
        <v>87</v>
      </c>
      <c r="AW169" s="11" t="s">
        <v>32</v>
      </c>
      <c r="AX169" s="11" t="s">
        <v>71</v>
      </c>
      <c r="AY169" s="240" t="s">
        <v>129</v>
      </c>
    </row>
    <row r="170" s="12" customFormat="1">
      <c r="B170" s="241"/>
      <c r="C170" s="242"/>
      <c r="D170" s="231" t="s">
        <v>136</v>
      </c>
      <c r="E170" s="243" t="s">
        <v>1</v>
      </c>
      <c r="F170" s="244" t="s">
        <v>146</v>
      </c>
      <c r="G170" s="242"/>
      <c r="H170" s="245">
        <v>14293.6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136</v>
      </c>
      <c r="AU170" s="251" t="s">
        <v>87</v>
      </c>
      <c r="AV170" s="12" t="s">
        <v>134</v>
      </c>
      <c r="AW170" s="12" t="s">
        <v>32</v>
      </c>
      <c r="AX170" s="12" t="s">
        <v>76</v>
      </c>
      <c r="AY170" s="251" t="s">
        <v>129</v>
      </c>
    </row>
    <row r="171" s="1" customFormat="1" ht="16.5" customHeight="1">
      <c r="B171" s="37"/>
      <c r="C171" s="218" t="s">
        <v>263</v>
      </c>
      <c r="D171" s="218" t="s">
        <v>130</v>
      </c>
      <c r="E171" s="219" t="s">
        <v>264</v>
      </c>
      <c r="F171" s="220" t="s">
        <v>265</v>
      </c>
      <c r="G171" s="221" t="s">
        <v>163</v>
      </c>
      <c r="H171" s="222">
        <v>3216.4319999999998</v>
      </c>
      <c r="I171" s="223"/>
      <c r="J171" s="224">
        <f>ROUND(I171*H171,2)</f>
        <v>0</v>
      </c>
      <c r="K171" s="220" t="s">
        <v>1</v>
      </c>
      <c r="L171" s="39"/>
      <c r="M171" s="225" t="s">
        <v>1</v>
      </c>
      <c r="N171" s="226" t="s">
        <v>42</v>
      </c>
      <c r="O171" s="7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AR171" s="14" t="s">
        <v>134</v>
      </c>
      <c r="AT171" s="14" t="s">
        <v>130</v>
      </c>
      <c r="AU171" s="14" t="s">
        <v>87</v>
      </c>
      <c r="AY171" s="14" t="s">
        <v>129</v>
      </c>
      <c r="BE171" s="125">
        <f>IF(N171="základní",J171,0)</f>
        <v>0</v>
      </c>
      <c r="BF171" s="125">
        <f>IF(N171="snížená",J171,0)</f>
        <v>0</v>
      </c>
      <c r="BG171" s="125">
        <f>IF(N171="zákl. přenesená",J171,0)</f>
        <v>0</v>
      </c>
      <c r="BH171" s="125">
        <f>IF(N171="sníž. přenesená",J171,0)</f>
        <v>0</v>
      </c>
      <c r="BI171" s="125">
        <f>IF(N171="nulová",J171,0)</f>
        <v>0</v>
      </c>
      <c r="BJ171" s="14" t="s">
        <v>76</v>
      </c>
      <c r="BK171" s="125">
        <f>ROUND(I171*H171,2)</f>
        <v>0</v>
      </c>
      <c r="BL171" s="14" t="s">
        <v>134</v>
      </c>
      <c r="BM171" s="14" t="s">
        <v>266</v>
      </c>
    </row>
    <row r="172" s="11" customFormat="1">
      <c r="B172" s="229"/>
      <c r="C172" s="230"/>
      <c r="D172" s="231" t="s">
        <v>136</v>
      </c>
      <c r="E172" s="232" t="s">
        <v>1</v>
      </c>
      <c r="F172" s="233" t="s">
        <v>267</v>
      </c>
      <c r="G172" s="230"/>
      <c r="H172" s="234">
        <v>117.59999999999999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136</v>
      </c>
      <c r="AU172" s="240" t="s">
        <v>87</v>
      </c>
      <c r="AV172" s="11" t="s">
        <v>87</v>
      </c>
      <c r="AW172" s="11" t="s">
        <v>32</v>
      </c>
      <c r="AX172" s="11" t="s">
        <v>71</v>
      </c>
      <c r="AY172" s="240" t="s">
        <v>129</v>
      </c>
    </row>
    <row r="173" s="11" customFormat="1">
      <c r="B173" s="229"/>
      <c r="C173" s="230"/>
      <c r="D173" s="231" t="s">
        <v>136</v>
      </c>
      <c r="E173" s="232" t="s">
        <v>1</v>
      </c>
      <c r="F173" s="233" t="s">
        <v>268</v>
      </c>
      <c r="G173" s="230"/>
      <c r="H173" s="234">
        <v>1145.76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136</v>
      </c>
      <c r="AU173" s="240" t="s">
        <v>87</v>
      </c>
      <c r="AV173" s="11" t="s">
        <v>87</v>
      </c>
      <c r="AW173" s="11" t="s">
        <v>32</v>
      </c>
      <c r="AX173" s="11" t="s">
        <v>71</v>
      </c>
      <c r="AY173" s="240" t="s">
        <v>129</v>
      </c>
    </row>
    <row r="174" s="11" customFormat="1">
      <c r="B174" s="229"/>
      <c r="C174" s="230"/>
      <c r="D174" s="231" t="s">
        <v>136</v>
      </c>
      <c r="E174" s="232" t="s">
        <v>1</v>
      </c>
      <c r="F174" s="233" t="s">
        <v>269</v>
      </c>
      <c r="G174" s="230"/>
      <c r="H174" s="234">
        <v>1768.8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136</v>
      </c>
      <c r="AU174" s="240" t="s">
        <v>87</v>
      </c>
      <c r="AV174" s="11" t="s">
        <v>87</v>
      </c>
      <c r="AW174" s="11" t="s">
        <v>32</v>
      </c>
      <c r="AX174" s="11" t="s">
        <v>71</v>
      </c>
      <c r="AY174" s="240" t="s">
        <v>129</v>
      </c>
    </row>
    <row r="175" s="11" customFormat="1">
      <c r="B175" s="229"/>
      <c r="C175" s="230"/>
      <c r="D175" s="231" t="s">
        <v>136</v>
      </c>
      <c r="E175" s="232" t="s">
        <v>1</v>
      </c>
      <c r="F175" s="233" t="s">
        <v>270</v>
      </c>
      <c r="G175" s="230"/>
      <c r="H175" s="234">
        <v>173.71199999999999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136</v>
      </c>
      <c r="AU175" s="240" t="s">
        <v>87</v>
      </c>
      <c r="AV175" s="11" t="s">
        <v>87</v>
      </c>
      <c r="AW175" s="11" t="s">
        <v>32</v>
      </c>
      <c r="AX175" s="11" t="s">
        <v>71</v>
      </c>
      <c r="AY175" s="240" t="s">
        <v>129</v>
      </c>
    </row>
    <row r="176" s="11" customFormat="1">
      <c r="B176" s="229"/>
      <c r="C176" s="230"/>
      <c r="D176" s="231" t="s">
        <v>136</v>
      </c>
      <c r="E176" s="232" t="s">
        <v>1</v>
      </c>
      <c r="F176" s="233" t="s">
        <v>271</v>
      </c>
      <c r="G176" s="230"/>
      <c r="H176" s="234">
        <v>10.560000000000001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136</v>
      </c>
      <c r="AU176" s="240" t="s">
        <v>87</v>
      </c>
      <c r="AV176" s="11" t="s">
        <v>87</v>
      </c>
      <c r="AW176" s="11" t="s">
        <v>32</v>
      </c>
      <c r="AX176" s="11" t="s">
        <v>71</v>
      </c>
      <c r="AY176" s="240" t="s">
        <v>129</v>
      </c>
    </row>
    <row r="177" s="12" customFormat="1">
      <c r="B177" s="241"/>
      <c r="C177" s="242"/>
      <c r="D177" s="231" t="s">
        <v>136</v>
      </c>
      <c r="E177" s="243" t="s">
        <v>1</v>
      </c>
      <c r="F177" s="244" t="s">
        <v>146</v>
      </c>
      <c r="G177" s="242"/>
      <c r="H177" s="245">
        <v>3216.4319999999998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AT177" s="251" t="s">
        <v>136</v>
      </c>
      <c r="AU177" s="251" t="s">
        <v>87</v>
      </c>
      <c r="AV177" s="12" t="s">
        <v>134</v>
      </c>
      <c r="AW177" s="12" t="s">
        <v>32</v>
      </c>
      <c r="AX177" s="12" t="s">
        <v>76</v>
      </c>
      <c r="AY177" s="251" t="s">
        <v>129</v>
      </c>
    </row>
    <row r="178" s="1" customFormat="1" ht="16.5" customHeight="1">
      <c r="B178" s="37"/>
      <c r="C178" s="218" t="s">
        <v>272</v>
      </c>
      <c r="D178" s="218" t="s">
        <v>130</v>
      </c>
      <c r="E178" s="219" t="s">
        <v>201</v>
      </c>
      <c r="F178" s="220" t="s">
        <v>273</v>
      </c>
      <c r="G178" s="221" t="s">
        <v>274</v>
      </c>
      <c r="H178" s="222">
        <v>69.659999999999997</v>
      </c>
      <c r="I178" s="223"/>
      <c r="J178" s="224">
        <f>ROUND(I178*H178,2)</f>
        <v>0</v>
      </c>
      <c r="K178" s="220" t="s">
        <v>1</v>
      </c>
      <c r="L178" s="39"/>
      <c r="M178" s="225" t="s">
        <v>1</v>
      </c>
      <c r="N178" s="226" t="s">
        <v>42</v>
      </c>
      <c r="O178" s="7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14" t="s">
        <v>134</v>
      </c>
      <c r="AT178" s="14" t="s">
        <v>130</v>
      </c>
      <c r="AU178" s="14" t="s">
        <v>87</v>
      </c>
      <c r="AY178" s="14" t="s">
        <v>129</v>
      </c>
      <c r="BE178" s="125">
        <f>IF(N178="základní",J178,0)</f>
        <v>0</v>
      </c>
      <c r="BF178" s="125">
        <f>IF(N178="snížená",J178,0)</f>
        <v>0</v>
      </c>
      <c r="BG178" s="125">
        <f>IF(N178="zákl. přenesená",J178,0)</f>
        <v>0</v>
      </c>
      <c r="BH178" s="125">
        <f>IF(N178="sníž. přenesená",J178,0)</f>
        <v>0</v>
      </c>
      <c r="BI178" s="125">
        <f>IF(N178="nulová",J178,0)</f>
        <v>0</v>
      </c>
      <c r="BJ178" s="14" t="s">
        <v>76</v>
      </c>
      <c r="BK178" s="125">
        <f>ROUND(I178*H178,2)</f>
        <v>0</v>
      </c>
      <c r="BL178" s="14" t="s">
        <v>134</v>
      </c>
      <c r="BM178" s="14" t="s">
        <v>275</v>
      </c>
    </row>
    <row r="179" s="11" customFormat="1">
      <c r="B179" s="229"/>
      <c r="C179" s="230"/>
      <c r="D179" s="231" t="s">
        <v>136</v>
      </c>
      <c r="E179" s="232" t="s">
        <v>1</v>
      </c>
      <c r="F179" s="233" t="s">
        <v>276</v>
      </c>
      <c r="G179" s="230"/>
      <c r="H179" s="234">
        <v>34.020000000000003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136</v>
      </c>
      <c r="AU179" s="240" t="s">
        <v>87</v>
      </c>
      <c r="AV179" s="11" t="s">
        <v>87</v>
      </c>
      <c r="AW179" s="11" t="s">
        <v>32</v>
      </c>
      <c r="AX179" s="11" t="s">
        <v>71</v>
      </c>
      <c r="AY179" s="240" t="s">
        <v>129</v>
      </c>
    </row>
    <row r="180" s="11" customFormat="1">
      <c r="B180" s="229"/>
      <c r="C180" s="230"/>
      <c r="D180" s="231" t="s">
        <v>136</v>
      </c>
      <c r="E180" s="232" t="s">
        <v>1</v>
      </c>
      <c r="F180" s="233" t="s">
        <v>277</v>
      </c>
      <c r="G180" s="230"/>
      <c r="H180" s="234">
        <v>35.640000000000001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136</v>
      </c>
      <c r="AU180" s="240" t="s">
        <v>87</v>
      </c>
      <c r="AV180" s="11" t="s">
        <v>87</v>
      </c>
      <c r="AW180" s="11" t="s">
        <v>32</v>
      </c>
      <c r="AX180" s="11" t="s">
        <v>71</v>
      </c>
      <c r="AY180" s="240" t="s">
        <v>129</v>
      </c>
    </row>
    <row r="181" s="12" customFormat="1">
      <c r="B181" s="241"/>
      <c r="C181" s="242"/>
      <c r="D181" s="231" t="s">
        <v>136</v>
      </c>
      <c r="E181" s="243" t="s">
        <v>1</v>
      </c>
      <c r="F181" s="244" t="s">
        <v>146</v>
      </c>
      <c r="G181" s="242"/>
      <c r="H181" s="245">
        <v>69.659999999999997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136</v>
      </c>
      <c r="AU181" s="251" t="s">
        <v>87</v>
      </c>
      <c r="AV181" s="12" t="s">
        <v>134</v>
      </c>
      <c r="AW181" s="12" t="s">
        <v>32</v>
      </c>
      <c r="AX181" s="12" t="s">
        <v>76</v>
      </c>
      <c r="AY181" s="251" t="s">
        <v>129</v>
      </c>
    </row>
    <row r="182" s="1" customFormat="1" ht="16.5" customHeight="1">
      <c r="B182" s="37"/>
      <c r="C182" s="218" t="s">
        <v>278</v>
      </c>
      <c r="D182" s="218" t="s">
        <v>130</v>
      </c>
      <c r="E182" s="219" t="s">
        <v>87</v>
      </c>
      <c r="F182" s="220" t="s">
        <v>279</v>
      </c>
      <c r="G182" s="221" t="s">
        <v>274</v>
      </c>
      <c r="H182" s="222">
        <v>1974</v>
      </c>
      <c r="I182" s="223"/>
      <c r="J182" s="224">
        <f>ROUND(I182*H182,2)</f>
        <v>0</v>
      </c>
      <c r="K182" s="220" t="s">
        <v>1</v>
      </c>
      <c r="L182" s="39"/>
      <c r="M182" s="225" t="s">
        <v>1</v>
      </c>
      <c r="N182" s="226" t="s">
        <v>42</v>
      </c>
      <c r="O182" s="78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AR182" s="14" t="s">
        <v>134</v>
      </c>
      <c r="AT182" s="14" t="s">
        <v>130</v>
      </c>
      <c r="AU182" s="14" t="s">
        <v>87</v>
      </c>
      <c r="AY182" s="14" t="s">
        <v>129</v>
      </c>
      <c r="BE182" s="125">
        <f>IF(N182="základní",J182,0)</f>
        <v>0</v>
      </c>
      <c r="BF182" s="125">
        <f>IF(N182="snížená",J182,0)</f>
        <v>0</v>
      </c>
      <c r="BG182" s="125">
        <f>IF(N182="zákl. přenesená",J182,0)</f>
        <v>0</v>
      </c>
      <c r="BH182" s="125">
        <f>IF(N182="sníž. přenesená",J182,0)</f>
        <v>0</v>
      </c>
      <c r="BI182" s="125">
        <f>IF(N182="nulová",J182,0)</f>
        <v>0</v>
      </c>
      <c r="BJ182" s="14" t="s">
        <v>76</v>
      </c>
      <c r="BK182" s="125">
        <f>ROUND(I182*H182,2)</f>
        <v>0</v>
      </c>
      <c r="BL182" s="14" t="s">
        <v>134</v>
      </c>
      <c r="BM182" s="14" t="s">
        <v>280</v>
      </c>
    </row>
    <row r="183" s="11" customFormat="1">
      <c r="B183" s="229"/>
      <c r="C183" s="230"/>
      <c r="D183" s="231" t="s">
        <v>136</v>
      </c>
      <c r="E183" s="232" t="s">
        <v>1</v>
      </c>
      <c r="F183" s="233" t="s">
        <v>281</v>
      </c>
      <c r="G183" s="230"/>
      <c r="H183" s="234">
        <v>124.95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136</v>
      </c>
      <c r="AU183" s="240" t="s">
        <v>87</v>
      </c>
      <c r="AV183" s="11" t="s">
        <v>87</v>
      </c>
      <c r="AW183" s="11" t="s">
        <v>32</v>
      </c>
      <c r="AX183" s="11" t="s">
        <v>71</v>
      </c>
      <c r="AY183" s="240" t="s">
        <v>129</v>
      </c>
    </row>
    <row r="184" s="11" customFormat="1">
      <c r="B184" s="229"/>
      <c r="C184" s="230"/>
      <c r="D184" s="231" t="s">
        <v>136</v>
      </c>
      <c r="E184" s="232" t="s">
        <v>1</v>
      </c>
      <c r="F184" s="233" t="s">
        <v>282</v>
      </c>
      <c r="G184" s="230"/>
      <c r="H184" s="234">
        <v>463.05000000000001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136</v>
      </c>
      <c r="AU184" s="240" t="s">
        <v>87</v>
      </c>
      <c r="AV184" s="11" t="s">
        <v>87</v>
      </c>
      <c r="AW184" s="11" t="s">
        <v>32</v>
      </c>
      <c r="AX184" s="11" t="s">
        <v>71</v>
      </c>
      <c r="AY184" s="240" t="s">
        <v>129</v>
      </c>
    </row>
    <row r="185" s="11" customFormat="1">
      <c r="B185" s="229"/>
      <c r="C185" s="230"/>
      <c r="D185" s="231" t="s">
        <v>136</v>
      </c>
      <c r="E185" s="232" t="s">
        <v>1</v>
      </c>
      <c r="F185" s="233" t="s">
        <v>283</v>
      </c>
      <c r="G185" s="230"/>
      <c r="H185" s="234">
        <v>1386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136</v>
      </c>
      <c r="AU185" s="240" t="s">
        <v>87</v>
      </c>
      <c r="AV185" s="11" t="s">
        <v>87</v>
      </c>
      <c r="AW185" s="11" t="s">
        <v>32</v>
      </c>
      <c r="AX185" s="11" t="s">
        <v>71</v>
      </c>
      <c r="AY185" s="240" t="s">
        <v>129</v>
      </c>
    </row>
    <row r="186" s="12" customFormat="1">
      <c r="B186" s="241"/>
      <c r="C186" s="242"/>
      <c r="D186" s="231" t="s">
        <v>136</v>
      </c>
      <c r="E186" s="243" t="s">
        <v>1</v>
      </c>
      <c r="F186" s="244" t="s">
        <v>146</v>
      </c>
      <c r="G186" s="242"/>
      <c r="H186" s="245">
        <v>1974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136</v>
      </c>
      <c r="AU186" s="251" t="s">
        <v>87</v>
      </c>
      <c r="AV186" s="12" t="s">
        <v>134</v>
      </c>
      <c r="AW186" s="12" t="s">
        <v>32</v>
      </c>
      <c r="AX186" s="12" t="s">
        <v>76</v>
      </c>
      <c r="AY186" s="251" t="s">
        <v>129</v>
      </c>
    </row>
    <row r="187" s="1" customFormat="1" ht="16.5" customHeight="1">
      <c r="B187" s="37"/>
      <c r="C187" s="218" t="s">
        <v>284</v>
      </c>
      <c r="D187" s="218" t="s">
        <v>130</v>
      </c>
      <c r="E187" s="219" t="s">
        <v>160</v>
      </c>
      <c r="F187" s="220" t="s">
        <v>285</v>
      </c>
      <c r="G187" s="221" t="s">
        <v>163</v>
      </c>
      <c r="H187" s="222">
        <v>36</v>
      </c>
      <c r="I187" s="223"/>
      <c r="J187" s="224">
        <f>ROUND(I187*H187,2)</f>
        <v>0</v>
      </c>
      <c r="K187" s="220" t="s">
        <v>1</v>
      </c>
      <c r="L187" s="39"/>
      <c r="M187" s="225" t="s">
        <v>1</v>
      </c>
      <c r="N187" s="226" t="s">
        <v>42</v>
      </c>
      <c r="O187" s="7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AR187" s="14" t="s">
        <v>134</v>
      </c>
      <c r="AT187" s="14" t="s">
        <v>130</v>
      </c>
      <c r="AU187" s="14" t="s">
        <v>87</v>
      </c>
      <c r="AY187" s="14" t="s">
        <v>129</v>
      </c>
      <c r="BE187" s="125">
        <f>IF(N187="základní",J187,0)</f>
        <v>0</v>
      </c>
      <c r="BF187" s="125">
        <f>IF(N187="snížená",J187,0)</f>
        <v>0</v>
      </c>
      <c r="BG187" s="125">
        <f>IF(N187="zákl. přenesená",J187,0)</f>
        <v>0</v>
      </c>
      <c r="BH187" s="125">
        <f>IF(N187="sníž. přenesená",J187,0)</f>
        <v>0</v>
      </c>
      <c r="BI187" s="125">
        <f>IF(N187="nulová",J187,0)</f>
        <v>0</v>
      </c>
      <c r="BJ187" s="14" t="s">
        <v>76</v>
      </c>
      <c r="BK187" s="125">
        <f>ROUND(I187*H187,2)</f>
        <v>0</v>
      </c>
      <c r="BL187" s="14" t="s">
        <v>134</v>
      </c>
      <c r="BM187" s="14" t="s">
        <v>286</v>
      </c>
    </row>
    <row r="188" s="11" customFormat="1">
      <c r="B188" s="229"/>
      <c r="C188" s="230"/>
      <c r="D188" s="231" t="s">
        <v>136</v>
      </c>
      <c r="E188" s="232" t="s">
        <v>1</v>
      </c>
      <c r="F188" s="233" t="s">
        <v>287</v>
      </c>
      <c r="G188" s="230"/>
      <c r="H188" s="234">
        <v>36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136</v>
      </c>
      <c r="AU188" s="240" t="s">
        <v>87</v>
      </c>
      <c r="AV188" s="11" t="s">
        <v>87</v>
      </c>
      <c r="AW188" s="11" t="s">
        <v>32</v>
      </c>
      <c r="AX188" s="11" t="s">
        <v>76</v>
      </c>
      <c r="AY188" s="240" t="s">
        <v>129</v>
      </c>
    </row>
    <row r="189" s="1" customFormat="1" ht="16.5" customHeight="1">
      <c r="B189" s="37"/>
      <c r="C189" s="218" t="s">
        <v>288</v>
      </c>
      <c r="D189" s="218" t="s">
        <v>130</v>
      </c>
      <c r="E189" s="219" t="s">
        <v>175</v>
      </c>
      <c r="F189" s="220" t="s">
        <v>289</v>
      </c>
      <c r="G189" s="221" t="s">
        <v>163</v>
      </c>
      <c r="H189" s="222">
        <v>36</v>
      </c>
      <c r="I189" s="223"/>
      <c r="J189" s="224">
        <f>ROUND(I189*H189,2)</f>
        <v>0</v>
      </c>
      <c r="K189" s="220" t="s">
        <v>1</v>
      </c>
      <c r="L189" s="39"/>
      <c r="M189" s="225" t="s">
        <v>1</v>
      </c>
      <c r="N189" s="226" t="s">
        <v>42</v>
      </c>
      <c r="O189" s="7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AR189" s="14" t="s">
        <v>134</v>
      </c>
      <c r="AT189" s="14" t="s">
        <v>130</v>
      </c>
      <c r="AU189" s="14" t="s">
        <v>87</v>
      </c>
      <c r="AY189" s="14" t="s">
        <v>129</v>
      </c>
      <c r="BE189" s="125">
        <f>IF(N189="základní",J189,0)</f>
        <v>0</v>
      </c>
      <c r="BF189" s="125">
        <f>IF(N189="snížená",J189,0)</f>
        <v>0</v>
      </c>
      <c r="BG189" s="125">
        <f>IF(N189="zákl. přenesená",J189,0)</f>
        <v>0</v>
      </c>
      <c r="BH189" s="125">
        <f>IF(N189="sníž. přenesená",J189,0)</f>
        <v>0</v>
      </c>
      <c r="BI189" s="125">
        <f>IF(N189="nulová",J189,0)</f>
        <v>0</v>
      </c>
      <c r="BJ189" s="14" t="s">
        <v>76</v>
      </c>
      <c r="BK189" s="125">
        <f>ROUND(I189*H189,2)</f>
        <v>0</v>
      </c>
      <c r="BL189" s="14" t="s">
        <v>134</v>
      </c>
      <c r="BM189" s="14" t="s">
        <v>290</v>
      </c>
    </row>
    <row r="190" s="11" customFormat="1">
      <c r="B190" s="229"/>
      <c r="C190" s="230"/>
      <c r="D190" s="231" t="s">
        <v>136</v>
      </c>
      <c r="E190" s="232" t="s">
        <v>1</v>
      </c>
      <c r="F190" s="233" t="s">
        <v>291</v>
      </c>
      <c r="G190" s="230"/>
      <c r="H190" s="234">
        <v>36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136</v>
      </c>
      <c r="AU190" s="240" t="s">
        <v>87</v>
      </c>
      <c r="AV190" s="11" t="s">
        <v>87</v>
      </c>
      <c r="AW190" s="11" t="s">
        <v>32</v>
      </c>
      <c r="AX190" s="11" t="s">
        <v>76</v>
      </c>
      <c r="AY190" s="240" t="s">
        <v>129</v>
      </c>
    </row>
    <row r="191" s="1" customFormat="1" ht="16.5" customHeight="1">
      <c r="B191" s="37"/>
      <c r="C191" s="218" t="s">
        <v>292</v>
      </c>
      <c r="D191" s="218" t="s">
        <v>130</v>
      </c>
      <c r="E191" s="219" t="s">
        <v>179</v>
      </c>
      <c r="F191" s="220" t="s">
        <v>293</v>
      </c>
      <c r="G191" s="221" t="s">
        <v>274</v>
      </c>
      <c r="H191" s="222">
        <v>189</v>
      </c>
      <c r="I191" s="223"/>
      <c r="J191" s="224">
        <f>ROUND(I191*H191,2)</f>
        <v>0</v>
      </c>
      <c r="K191" s="220" t="s">
        <v>1</v>
      </c>
      <c r="L191" s="39"/>
      <c r="M191" s="225" t="s">
        <v>1</v>
      </c>
      <c r="N191" s="226" t="s">
        <v>42</v>
      </c>
      <c r="O191" s="7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AR191" s="14" t="s">
        <v>134</v>
      </c>
      <c r="AT191" s="14" t="s">
        <v>130</v>
      </c>
      <c r="AU191" s="14" t="s">
        <v>87</v>
      </c>
      <c r="AY191" s="14" t="s">
        <v>129</v>
      </c>
      <c r="BE191" s="125">
        <f>IF(N191="základní",J191,0)</f>
        <v>0</v>
      </c>
      <c r="BF191" s="125">
        <f>IF(N191="snížená",J191,0)</f>
        <v>0</v>
      </c>
      <c r="BG191" s="125">
        <f>IF(N191="zákl. přenesená",J191,0)</f>
        <v>0</v>
      </c>
      <c r="BH191" s="125">
        <f>IF(N191="sníž. přenesená",J191,0)</f>
        <v>0</v>
      </c>
      <c r="BI191" s="125">
        <f>IF(N191="nulová",J191,0)</f>
        <v>0</v>
      </c>
      <c r="BJ191" s="14" t="s">
        <v>76</v>
      </c>
      <c r="BK191" s="125">
        <f>ROUND(I191*H191,2)</f>
        <v>0</v>
      </c>
      <c r="BL191" s="14" t="s">
        <v>134</v>
      </c>
      <c r="BM191" s="14" t="s">
        <v>294</v>
      </c>
    </row>
    <row r="192" s="11" customFormat="1">
      <c r="B192" s="229"/>
      <c r="C192" s="230"/>
      <c r="D192" s="231" t="s">
        <v>136</v>
      </c>
      <c r="E192" s="232" t="s">
        <v>1</v>
      </c>
      <c r="F192" s="233" t="s">
        <v>295</v>
      </c>
      <c r="G192" s="230"/>
      <c r="H192" s="234">
        <v>189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136</v>
      </c>
      <c r="AU192" s="240" t="s">
        <v>87</v>
      </c>
      <c r="AV192" s="11" t="s">
        <v>87</v>
      </c>
      <c r="AW192" s="11" t="s">
        <v>32</v>
      </c>
      <c r="AX192" s="11" t="s">
        <v>76</v>
      </c>
      <c r="AY192" s="240" t="s">
        <v>129</v>
      </c>
    </row>
    <row r="193" s="1" customFormat="1" ht="16.5" customHeight="1">
      <c r="B193" s="37"/>
      <c r="C193" s="218" t="s">
        <v>296</v>
      </c>
      <c r="D193" s="218" t="s">
        <v>130</v>
      </c>
      <c r="E193" s="219" t="s">
        <v>297</v>
      </c>
      <c r="F193" s="220" t="s">
        <v>298</v>
      </c>
      <c r="G193" s="221" t="s">
        <v>299</v>
      </c>
      <c r="H193" s="222">
        <v>1</v>
      </c>
      <c r="I193" s="223"/>
      <c r="J193" s="224">
        <f>ROUND(I193*H193,2)</f>
        <v>0</v>
      </c>
      <c r="K193" s="220" t="s">
        <v>1</v>
      </c>
      <c r="L193" s="39"/>
      <c r="M193" s="225" t="s">
        <v>1</v>
      </c>
      <c r="N193" s="226" t="s">
        <v>42</v>
      </c>
      <c r="O193" s="7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AR193" s="14" t="s">
        <v>134</v>
      </c>
      <c r="AT193" s="14" t="s">
        <v>130</v>
      </c>
      <c r="AU193" s="14" t="s">
        <v>87</v>
      </c>
      <c r="AY193" s="14" t="s">
        <v>129</v>
      </c>
      <c r="BE193" s="125">
        <f>IF(N193="základní",J193,0)</f>
        <v>0</v>
      </c>
      <c r="BF193" s="125">
        <f>IF(N193="snížená",J193,0)</f>
        <v>0</v>
      </c>
      <c r="BG193" s="125">
        <f>IF(N193="zákl. přenesená",J193,0)</f>
        <v>0</v>
      </c>
      <c r="BH193" s="125">
        <f>IF(N193="sníž. přenesená",J193,0)</f>
        <v>0</v>
      </c>
      <c r="BI193" s="125">
        <f>IF(N193="nulová",J193,0)</f>
        <v>0</v>
      </c>
      <c r="BJ193" s="14" t="s">
        <v>76</v>
      </c>
      <c r="BK193" s="125">
        <f>ROUND(I193*H193,2)</f>
        <v>0</v>
      </c>
      <c r="BL193" s="14" t="s">
        <v>134</v>
      </c>
      <c r="BM193" s="14" t="s">
        <v>300</v>
      </c>
    </row>
    <row r="194" s="1" customFormat="1" ht="16.5" customHeight="1">
      <c r="B194" s="37"/>
      <c r="C194" s="218" t="s">
        <v>301</v>
      </c>
      <c r="D194" s="218" t="s">
        <v>130</v>
      </c>
      <c r="E194" s="219" t="s">
        <v>302</v>
      </c>
      <c r="F194" s="220" t="s">
        <v>303</v>
      </c>
      <c r="G194" s="221" t="s">
        <v>157</v>
      </c>
      <c r="H194" s="222">
        <v>917.27999999999997</v>
      </c>
      <c r="I194" s="223"/>
      <c r="J194" s="224">
        <f>ROUND(I194*H194,2)</f>
        <v>0</v>
      </c>
      <c r="K194" s="220" t="s">
        <v>1</v>
      </c>
      <c r="L194" s="39"/>
      <c r="M194" s="225" t="s">
        <v>1</v>
      </c>
      <c r="N194" s="226" t="s">
        <v>42</v>
      </c>
      <c r="O194" s="78"/>
      <c r="P194" s="227">
        <f>O194*H194</f>
        <v>0</v>
      </c>
      <c r="Q194" s="227">
        <v>0.19950000000000001</v>
      </c>
      <c r="R194" s="227">
        <f>Q194*H194</f>
        <v>182.99736000000002</v>
      </c>
      <c r="S194" s="227">
        <v>0</v>
      </c>
      <c r="T194" s="228">
        <f>S194*H194</f>
        <v>0</v>
      </c>
      <c r="AR194" s="14" t="s">
        <v>134</v>
      </c>
      <c r="AT194" s="14" t="s">
        <v>130</v>
      </c>
      <c r="AU194" s="14" t="s">
        <v>87</v>
      </c>
      <c r="AY194" s="14" t="s">
        <v>129</v>
      </c>
      <c r="BE194" s="125">
        <f>IF(N194="základní",J194,0)</f>
        <v>0</v>
      </c>
      <c r="BF194" s="125">
        <f>IF(N194="snížená",J194,0)</f>
        <v>0</v>
      </c>
      <c r="BG194" s="125">
        <f>IF(N194="zákl. přenesená",J194,0)</f>
        <v>0</v>
      </c>
      <c r="BH194" s="125">
        <f>IF(N194="sníž. přenesená",J194,0)</f>
        <v>0</v>
      </c>
      <c r="BI194" s="125">
        <f>IF(N194="nulová",J194,0)</f>
        <v>0</v>
      </c>
      <c r="BJ194" s="14" t="s">
        <v>76</v>
      </c>
      <c r="BK194" s="125">
        <f>ROUND(I194*H194,2)</f>
        <v>0</v>
      </c>
      <c r="BL194" s="14" t="s">
        <v>134</v>
      </c>
      <c r="BM194" s="14" t="s">
        <v>304</v>
      </c>
    </row>
    <row r="195" s="11" customFormat="1">
      <c r="B195" s="229"/>
      <c r="C195" s="230"/>
      <c r="D195" s="231" t="s">
        <v>136</v>
      </c>
      <c r="E195" s="232" t="s">
        <v>1</v>
      </c>
      <c r="F195" s="233" t="s">
        <v>172</v>
      </c>
      <c r="G195" s="230"/>
      <c r="H195" s="234">
        <v>335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136</v>
      </c>
      <c r="AU195" s="240" t="s">
        <v>87</v>
      </c>
      <c r="AV195" s="11" t="s">
        <v>87</v>
      </c>
      <c r="AW195" s="11" t="s">
        <v>32</v>
      </c>
      <c r="AX195" s="11" t="s">
        <v>71</v>
      </c>
      <c r="AY195" s="240" t="s">
        <v>129</v>
      </c>
    </row>
    <row r="196" s="11" customFormat="1">
      <c r="B196" s="229"/>
      <c r="C196" s="230"/>
      <c r="D196" s="231" t="s">
        <v>136</v>
      </c>
      <c r="E196" s="232" t="s">
        <v>1</v>
      </c>
      <c r="F196" s="233" t="s">
        <v>173</v>
      </c>
      <c r="G196" s="230"/>
      <c r="H196" s="234">
        <v>335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136</v>
      </c>
      <c r="AU196" s="240" t="s">
        <v>87</v>
      </c>
      <c r="AV196" s="11" t="s">
        <v>87</v>
      </c>
      <c r="AW196" s="11" t="s">
        <v>32</v>
      </c>
      <c r="AX196" s="11" t="s">
        <v>71</v>
      </c>
      <c r="AY196" s="240" t="s">
        <v>129</v>
      </c>
    </row>
    <row r="197" s="11" customFormat="1">
      <c r="B197" s="229"/>
      <c r="C197" s="230"/>
      <c r="D197" s="231" t="s">
        <v>136</v>
      </c>
      <c r="E197" s="232" t="s">
        <v>1</v>
      </c>
      <c r="F197" s="233" t="s">
        <v>211</v>
      </c>
      <c r="G197" s="230"/>
      <c r="H197" s="234">
        <v>175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136</v>
      </c>
      <c r="AU197" s="240" t="s">
        <v>87</v>
      </c>
      <c r="AV197" s="11" t="s">
        <v>87</v>
      </c>
      <c r="AW197" s="11" t="s">
        <v>32</v>
      </c>
      <c r="AX197" s="11" t="s">
        <v>71</v>
      </c>
      <c r="AY197" s="240" t="s">
        <v>129</v>
      </c>
    </row>
    <row r="198" s="11" customFormat="1">
      <c r="B198" s="229"/>
      <c r="C198" s="230"/>
      <c r="D198" s="231" t="s">
        <v>136</v>
      </c>
      <c r="E198" s="232" t="s">
        <v>1</v>
      </c>
      <c r="F198" s="233" t="s">
        <v>305</v>
      </c>
      <c r="G198" s="230"/>
      <c r="H198" s="234">
        <v>72.280000000000001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136</v>
      </c>
      <c r="AU198" s="240" t="s">
        <v>87</v>
      </c>
      <c r="AV198" s="11" t="s">
        <v>87</v>
      </c>
      <c r="AW198" s="11" t="s">
        <v>32</v>
      </c>
      <c r="AX198" s="11" t="s">
        <v>71</v>
      </c>
      <c r="AY198" s="240" t="s">
        <v>129</v>
      </c>
    </row>
    <row r="199" s="12" customFormat="1">
      <c r="B199" s="241"/>
      <c r="C199" s="242"/>
      <c r="D199" s="231" t="s">
        <v>136</v>
      </c>
      <c r="E199" s="243" t="s">
        <v>1</v>
      </c>
      <c r="F199" s="244" t="s">
        <v>146</v>
      </c>
      <c r="G199" s="242"/>
      <c r="H199" s="245">
        <v>917.27999999999997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136</v>
      </c>
      <c r="AU199" s="251" t="s">
        <v>87</v>
      </c>
      <c r="AV199" s="12" t="s">
        <v>134</v>
      </c>
      <c r="AW199" s="12" t="s">
        <v>32</v>
      </c>
      <c r="AX199" s="12" t="s">
        <v>76</v>
      </c>
      <c r="AY199" s="251" t="s">
        <v>129</v>
      </c>
    </row>
    <row r="200" s="1" customFormat="1" ht="16.5" customHeight="1">
      <c r="B200" s="37"/>
      <c r="C200" s="218" t="s">
        <v>306</v>
      </c>
      <c r="D200" s="218" t="s">
        <v>130</v>
      </c>
      <c r="E200" s="219" t="s">
        <v>307</v>
      </c>
      <c r="F200" s="220" t="s">
        <v>308</v>
      </c>
      <c r="G200" s="221" t="s">
        <v>198</v>
      </c>
      <c r="H200" s="222">
        <v>113.12000000000001</v>
      </c>
      <c r="I200" s="223"/>
      <c r="J200" s="224">
        <f>ROUND(I200*H200,2)</f>
        <v>0</v>
      </c>
      <c r="K200" s="220" t="s">
        <v>309</v>
      </c>
      <c r="L200" s="39"/>
      <c r="M200" s="225" t="s">
        <v>1</v>
      </c>
      <c r="N200" s="226" t="s">
        <v>42</v>
      </c>
      <c r="O200" s="78"/>
      <c r="P200" s="227">
        <f>O200*H200</f>
        <v>0</v>
      </c>
      <c r="Q200" s="227">
        <v>2.7676599999999998</v>
      </c>
      <c r="R200" s="227">
        <f>Q200*H200</f>
        <v>313.07769919999998</v>
      </c>
      <c r="S200" s="227">
        <v>0</v>
      </c>
      <c r="T200" s="228">
        <f>S200*H200</f>
        <v>0</v>
      </c>
      <c r="AR200" s="14" t="s">
        <v>134</v>
      </c>
      <c r="AT200" s="14" t="s">
        <v>130</v>
      </c>
      <c r="AU200" s="14" t="s">
        <v>87</v>
      </c>
      <c r="AY200" s="14" t="s">
        <v>129</v>
      </c>
      <c r="BE200" s="125">
        <f>IF(N200="základní",J200,0)</f>
        <v>0</v>
      </c>
      <c r="BF200" s="125">
        <f>IF(N200="snížená",J200,0)</f>
        <v>0</v>
      </c>
      <c r="BG200" s="125">
        <f>IF(N200="zákl. přenesená",J200,0)</f>
        <v>0</v>
      </c>
      <c r="BH200" s="125">
        <f>IF(N200="sníž. přenesená",J200,0)</f>
        <v>0</v>
      </c>
      <c r="BI200" s="125">
        <f>IF(N200="nulová",J200,0)</f>
        <v>0</v>
      </c>
      <c r="BJ200" s="14" t="s">
        <v>76</v>
      </c>
      <c r="BK200" s="125">
        <f>ROUND(I200*H200,2)</f>
        <v>0</v>
      </c>
      <c r="BL200" s="14" t="s">
        <v>134</v>
      </c>
      <c r="BM200" s="14" t="s">
        <v>310</v>
      </c>
    </row>
    <row r="201" s="1" customFormat="1">
      <c r="B201" s="37"/>
      <c r="C201" s="38"/>
      <c r="D201" s="231" t="s">
        <v>311</v>
      </c>
      <c r="E201" s="38"/>
      <c r="F201" s="264" t="s">
        <v>312</v>
      </c>
      <c r="G201" s="38"/>
      <c r="H201" s="38"/>
      <c r="I201" s="139"/>
      <c r="J201" s="38"/>
      <c r="K201" s="38"/>
      <c r="L201" s="39"/>
      <c r="M201" s="265"/>
      <c r="N201" s="78"/>
      <c r="O201" s="78"/>
      <c r="P201" s="78"/>
      <c r="Q201" s="78"/>
      <c r="R201" s="78"/>
      <c r="S201" s="78"/>
      <c r="T201" s="79"/>
      <c r="AT201" s="14" t="s">
        <v>311</v>
      </c>
      <c r="AU201" s="14" t="s">
        <v>87</v>
      </c>
    </row>
    <row r="202" s="1" customFormat="1" ht="16.5" customHeight="1">
      <c r="B202" s="37"/>
      <c r="C202" s="218" t="s">
        <v>313</v>
      </c>
      <c r="D202" s="218" t="s">
        <v>130</v>
      </c>
      <c r="E202" s="219" t="s">
        <v>314</v>
      </c>
      <c r="F202" s="220" t="s">
        <v>315</v>
      </c>
      <c r="G202" s="221" t="s">
        <v>316</v>
      </c>
      <c r="H202" s="222">
        <v>2</v>
      </c>
      <c r="I202" s="223"/>
      <c r="J202" s="224">
        <f>ROUND(I202*H202,2)</f>
        <v>0</v>
      </c>
      <c r="K202" s="220" t="s">
        <v>1</v>
      </c>
      <c r="L202" s="39"/>
      <c r="M202" s="225" t="s">
        <v>1</v>
      </c>
      <c r="N202" s="226" t="s">
        <v>42</v>
      </c>
      <c r="O202" s="78"/>
      <c r="P202" s="227">
        <f>O202*H202</f>
        <v>0</v>
      </c>
      <c r="Q202" s="227">
        <v>0.80000000000000004</v>
      </c>
      <c r="R202" s="227">
        <f>Q202*H202</f>
        <v>1.6000000000000001</v>
      </c>
      <c r="S202" s="227">
        <v>0</v>
      </c>
      <c r="T202" s="228">
        <f>S202*H202</f>
        <v>0</v>
      </c>
      <c r="AR202" s="14" t="s">
        <v>134</v>
      </c>
      <c r="AT202" s="14" t="s">
        <v>130</v>
      </c>
      <c r="AU202" s="14" t="s">
        <v>87</v>
      </c>
      <c r="AY202" s="14" t="s">
        <v>129</v>
      </c>
      <c r="BE202" s="125">
        <f>IF(N202="základní",J202,0)</f>
        <v>0</v>
      </c>
      <c r="BF202" s="125">
        <f>IF(N202="snížená",J202,0)</f>
        <v>0</v>
      </c>
      <c r="BG202" s="125">
        <f>IF(N202="zákl. přenesená",J202,0)</f>
        <v>0</v>
      </c>
      <c r="BH202" s="125">
        <f>IF(N202="sníž. přenesená",J202,0)</f>
        <v>0</v>
      </c>
      <c r="BI202" s="125">
        <f>IF(N202="nulová",J202,0)</f>
        <v>0</v>
      </c>
      <c r="BJ202" s="14" t="s">
        <v>76</v>
      </c>
      <c r="BK202" s="125">
        <f>ROUND(I202*H202,2)</f>
        <v>0</v>
      </c>
      <c r="BL202" s="14" t="s">
        <v>134</v>
      </c>
      <c r="BM202" s="14" t="s">
        <v>317</v>
      </c>
    </row>
    <row r="203" s="1" customFormat="1" ht="16.5" customHeight="1">
      <c r="B203" s="37"/>
      <c r="C203" s="218" t="s">
        <v>318</v>
      </c>
      <c r="D203" s="218" t="s">
        <v>130</v>
      </c>
      <c r="E203" s="219" t="s">
        <v>319</v>
      </c>
      <c r="F203" s="220" t="s">
        <v>320</v>
      </c>
      <c r="G203" s="221" t="s">
        <v>157</v>
      </c>
      <c r="H203" s="222">
        <v>1353.3800000000001</v>
      </c>
      <c r="I203" s="223"/>
      <c r="J203" s="224">
        <f>ROUND(I203*H203,2)</f>
        <v>0</v>
      </c>
      <c r="K203" s="220" t="s">
        <v>1</v>
      </c>
      <c r="L203" s="39"/>
      <c r="M203" s="225" t="s">
        <v>1</v>
      </c>
      <c r="N203" s="226" t="s">
        <v>42</v>
      </c>
      <c r="O203" s="7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AR203" s="14" t="s">
        <v>134</v>
      </c>
      <c r="AT203" s="14" t="s">
        <v>130</v>
      </c>
      <c r="AU203" s="14" t="s">
        <v>87</v>
      </c>
      <c r="AY203" s="14" t="s">
        <v>129</v>
      </c>
      <c r="BE203" s="125">
        <f>IF(N203="základní",J203,0)</f>
        <v>0</v>
      </c>
      <c r="BF203" s="125">
        <f>IF(N203="snížená",J203,0)</f>
        <v>0</v>
      </c>
      <c r="BG203" s="125">
        <f>IF(N203="zákl. přenesená",J203,0)</f>
        <v>0</v>
      </c>
      <c r="BH203" s="125">
        <f>IF(N203="sníž. přenesená",J203,0)</f>
        <v>0</v>
      </c>
      <c r="BI203" s="125">
        <f>IF(N203="nulová",J203,0)</f>
        <v>0</v>
      </c>
      <c r="BJ203" s="14" t="s">
        <v>76</v>
      </c>
      <c r="BK203" s="125">
        <f>ROUND(I203*H203,2)</f>
        <v>0</v>
      </c>
      <c r="BL203" s="14" t="s">
        <v>134</v>
      </c>
      <c r="BM203" s="14" t="s">
        <v>321</v>
      </c>
    </row>
    <row r="204" s="11" customFormat="1">
      <c r="B204" s="229"/>
      <c r="C204" s="230"/>
      <c r="D204" s="231" t="s">
        <v>136</v>
      </c>
      <c r="E204" s="232" t="s">
        <v>1</v>
      </c>
      <c r="F204" s="233" t="s">
        <v>322</v>
      </c>
      <c r="G204" s="230"/>
      <c r="H204" s="234">
        <v>436.10000000000002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136</v>
      </c>
      <c r="AU204" s="240" t="s">
        <v>87</v>
      </c>
      <c r="AV204" s="11" t="s">
        <v>87</v>
      </c>
      <c r="AW204" s="11" t="s">
        <v>32</v>
      </c>
      <c r="AX204" s="11" t="s">
        <v>71</v>
      </c>
      <c r="AY204" s="240" t="s">
        <v>129</v>
      </c>
    </row>
    <row r="205" s="11" customFormat="1">
      <c r="B205" s="229"/>
      <c r="C205" s="230"/>
      <c r="D205" s="231" t="s">
        <v>136</v>
      </c>
      <c r="E205" s="232" t="s">
        <v>1</v>
      </c>
      <c r="F205" s="233" t="s">
        <v>323</v>
      </c>
      <c r="G205" s="230"/>
      <c r="H205" s="234">
        <v>335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136</v>
      </c>
      <c r="AU205" s="240" t="s">
        <v>87</v>
      </c>
      <c r="AV205" s="11" t="s">
        <v>87</v>
      </c>
      <c r="AW205" s="11" t="s">
        <v>32</v>
      </c>
      <c r="AX205" s="11" t="s">
        <v>71</v>
      </c>
      <c r="AY205" s="240" t="s">
        <v>129</v>
      </c>
    </row>
    <row r="206" s="11" customFormat="1">
      <c r="B206" s="229"/>
      <c r="C206" s="230"/>
      <c r="D206" s="231" t="s">
        <v>136</v>
      </c>
      <c r="E206" s="232" t="s">
        <v>1</v>
      </c>
      <c r="F206" s="233" t="s">
        <v>324</v>
      </c>
      <c r="G206" s="230"/>
      <c r="H206" s="234">
        <v>335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136</v>
      </c>
      <c r="AU206" s="240" t="s">
        <v>87</v>
      </c>
      <c r="AV206" s="11" t="s">
        <v>87</v>
      </c>
      <c r="AW206" s="11" t="s">
        <v>32</v>
      </c>
      <c r="AX206" s="11" t="s">
        <v>71</v>
      </c>
      <c r="AY206" s="240" t="s">
        <v>129</v>
      </c>
    </row>
    <row r="207" s="11" customFormat="1">
      <c r="B207" s="229"/>
      <c r="C207" s="230"/>
      <c r="D207" s="231" t="s">
        <v>136</v>
      </c>
      <c r="E207" s="232" t="s">
        <v>1</v>
      </c>
      <c r="F207" s="233" t="s">
        <v>325</v>
      </c>
      <c r="G207" s="230"/>
      <c r="H207" s="234">
        <v>72.280000000000001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136</v>
      </c>
      <c r="AU207" s="240" t="s">
        <v>87</v>
      </c>
      <c r="AV207" s="11" t="s">
        <v>87</v>
      </c>
      <c r="AW207" s="11" t="s">
        <v>32</v>
      </c>
      <c r="AX207" s="11" t="s">
        <v>71</v>
      </c>
      <c r="AY207" s="240" t="s">
        <v>129</v>
      </c>
    </row>
    <row r="208" s="11" customFormat="1">
      <c r="B208" s="229"/>
      <c r="C208" s="230"/>
      <c r="D208" s="231" t="s">
        <v>136</v>
      </c>
      <c r="E208" s="232" t="s">
        <v>1</v>
      </c>
      <c r="F208" s="233" t="s">
        <v>326</v>
      </c>
      <c r="G208" s="230"/>
      <c r="H208" s="234">
        <v>175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136</v>
      </c>
      <c r="AU208" s="240" t="s">
        <v>87</v>
      </c>
      <c r="AV208" s="11" t="s">
        <v>87</v>
      </c>
      <c r="AW208" s="11" t="s">
        <v>32</v>
      </c>
      <c r="AX208" s="11" t="s">
        <v>71</v>
      </c>
      <c r="AY208" s="240" t="s">
        <v>129</v>
      </c>
    </row>
    <row r="209" s="12" customFormat="1">
      <c r="B209" s="241"/>
      <c r="C209" s="242"/>
      <c r="D209" s="231" t="s">
        <v>136</v>
      </c>
      <c r="E209" s="243" t="s">
        <v>1</v>
      </c>
      <c r="F209" s="244" t="s">
        <v>146</v>
      </c>
      <c r="G209" s="242"/>
      <c r="H209" s="245">
        <v>1353.3799999999999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136</v>
      </c>
      <c r="AU209" s="251" t="s">
        <v>87</v>
      </c>
      <c r="AV209" s="12" t="s">
        <v>134</v>
      </c>
      <c r="AW209" s="12" t="s">
        <v>32</v>
      </c>
      <c r="AX209" s="12" t="s">
        <v>76</v>
      </c>
      <c r="AY209" s="251" t="s">
        <v>129</v>
      </c>
    </row>
    <row r="210" s="10" customFormat="1" ht="22.8" customHeight="1">
      <c r="B210" s="204"/>
      <c r="C210" s="205"/>
      <c r="D210" s="206" t="s">
        <v>70</v>
      </c>
      <c r="E210" s="262" t="s">
        <v>327</v>
      </c>
      <c r="F210" s="262" t="s">
        <v>328</v>
      </c>
      <c r="G210" s="205"/>
      <c r="H210" s="205"/>
      <c r="I210" s="208"/>
      <c r="J210" s="263">
        <f>BK210</f>
        <v>0</v>
      </c>
      <c r="K210" s="205"/>
      <c r="L210" s="210"/>
      <c r="M210" s="211"/>
      <c r="N210" s="212"/>
      <c r="O210" s="212"/>
      <c r="P210" s="213">
        <f>SUM(P211:P213)</f>
        <v>0</v>
      </c>
      <c r="Q210" s="212"/>
      <c r="R210" s="213">
        <f>SUM(R211:R213)</f>
        <v>0</v>
      </c>
      <c r="S210" s="212"/>
      <c r="T210" s="214">
        <f>SUM(T211:T213)</f>
        <v>0</v>
      </c>
      <c r="AR210" s="215" t="s">
        <v>76</v>
      </c>
      <c r="AT210" s="216" t="s">
        <v>70</v>
      </c>
      <c r="AU210" s="216" t="s">
        <v>76</v>
      </c>
      <c r="AY210" s="215" t="s">
        <v>129</v>
      </c>
      <c r="BK210" s="217">
        <f>SUM(BK211:BK213)</f>
        <v>0</v>
      </c>
    </row>
    <row r="211" s="1" customFormat="1" ht="16.5" customHeight="1">
      <c r="B211" s="37"/>
      <c r="C211" s="218" t="s">
        <v>329</v>
      </c>
      <c r="D211" s="218" t="s">
        <v>130</v>
      </c>
      <c r="E211" s="219" t="s">
        <v>330</v>
      </c>
      <c r="F211" s="220" t="s">
        <v>331</v>
      </c>
      <c r="G211" s="221" t="s">
        <v>133</v>
      </c>
      <c r="H211" s="222">
        <v>372.38900000000001</v>
      </c>
      <c r="I211" s="223"/>
      <c r="J211" s="224">
        <f>ROUND(I211*H211,2)</f>
        <v>0</v>
      </c>
      <c r="K211" s="220" t="s">
        <v>1</v>
      </c>
      <c r="L211" s="39"/>
      <c r="M211" s="225" t="s">
        <v>1</v>
      </c>
      <c r="N211" s="226" t="s">
        <v>42</v>
      </c>
      <c r="O211" s="7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AR211" s="14" t="s">
        <v>134</v>
      </c>
      <c r="AT211" s="14" t="s">
        <v>130</v>
      </c>
      <c r="AU211" s="14" t="s">
        <v>87</v>
      </c>
      <c r="AY211" s="14" t="s">
        <v>129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14" t="s">
        <v>76</v>
      </c>
      <c r="BK211" s="125">
        <f>ROUND(I211*H211,2)</f>
        <v>0</v>
      </c>
      <c r="BL211" s="14" t="s">
        <v>134</v>
      </c>
      <c r="BM211" s="14" t="s">
        <v>332</v>
      </c>
    </row>
    <row r="212" s="1" customFormat="1" ht="16.5" customHeight="1">
      <c r="B212" s="37"/>
      <c r="C212" s="218" t="s">
        <v>333</v>
      </c>
      <c r="D212" s="218" t="s">
        <v>130</v>
      </c>
      <c r="E212" s="219" t="s">
        <v>334</v>
      </c>
      <c r="F212" s="220" t="s">
        <v>335</v>
      </c>
      <c r="G212" s="221" t="s">
        <v>133</v>
      </c>
      <c r="H212" s="222">
        <v>5946.8159999999998</v>
      </c>
      <c r="I212" s="223"/>
      <c r="J212" s="224">
        <f>ROUND(I212*H212,2)</f>
        <v>0</v>
      </c>
      <c r="K212" s="220" t="s">
        <v>1</v>
      </c>
      <c r="L212" s="39"/>
      <c r="M212" s="225" t="s">
        <v>1</v>
      </c>
      <c r="N212" s="226" t="s">
        <v>42</v>
      </c>
      <c r="O212" s="78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AR212" s="14" t="s">
        <v>134</v>
      </c>
      <c r="AT212" s="14" t="s">
        <v>130</v>
      </c>
      <c r="AU212" s="14" t="s">
        <v>87</v>
      </c>
      <c r="AY212" s="14" t="s">
        <v>129</v>
      </c>
      <c r="BE212" s="125">
        <f>IF(N212="základní",J212,0)</f>
        <v>0</v>
      </c>
      <c r="BF212" s="125">
        <f>IF(N212="snížená",J212,0)</f>
        <v>0</v>
      </c>
      <c r="BG212" s="125">
        <f>IF(N212="zákl. přenesená",J212,0)</f>
        <v>0</v>
      </c>
      <c r="BH212" s="125">
        <f>IF(N212="sníž. přenesená",J212,0)</f>
        <v>0</v>
      </c>
      <c r="BI212" s="125">
        <f>IF(N212="nulová",J212,0)</f>
        <v>0</v>
      </c>
      <c r="BJ212" s="14" t="s">
        <v>76</v>
      </c>
      <c r="BK212" s="125">
        <f>ROUND(I212*H212,2)</f>
        <v>0</v>
      </c>
      <c r="BL212" s="14" t="s">
        <v>134</v>
      </c>
      <c r="BM212" s="14" t="s">
        <v>336</v>
      </c>
    </row>
    <row r="213" s="11" customFormat="1">
      <c r="B213" s="229"/>
      <c r="C213" s="230"/>
      <c r="D213" s="231" t="s">
        <v>136</v>
      </c>
      <c r="E213" s="232" t="s">
        <v>1</v>
      </c>
      <c r="F213" s="233" t="s">
        <v>337</v>
      </c>
      <c r="G213" s="230"/>
      <c r="H213" s="234">
        <v>5946.8159999999998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136</v>
      </c>
      <c r="AU213" s="240" t="s">
        <v>87</v>
      </c>
      <c r="AV213" s="11" t="s">
        <v>87</v>
      </c>
      <c r="AW213" s="11" t="s">
        <v>32</v>
      </c>
      <c r="AX213" s="11" t="s">
        <v>76</v>
      </c>
      <c r="AY213" s="240" t="s">
        <v>129</v>
      </c>
    </row>
    <row r="214" s="10" customFormat="1" ht="25.92" customHeight="1">
      <c r="B214" s="204"/>
      <c r="C214" s="205"/>
      <c r="D214" s="206" t="s">
        <v>70</v>
      </c>
      <c r="E214" s="207" t="s">
        <v>107</v>
      </c>
      <c r="F214" s="207" t="s">
        <v>338</v>
      </c>
      <c r="G214" s="205"/>
      <c r="H214" s="205"/>
      <c r="I214" s="208"/>
      <c r="J214" s="209">
        <f>BK214</f>
        <v>0</v>
      </c>
      <c r="K214" s="205"/>
      <c r="L214" s="210"/>
      <c r="M214" s="211"/>
      <c r="N214" s="212"/>
      <c r="O214" s="212"/>
      <c r="P214" s="213">
        <f>SUM(P215:P221)</f>
        <v>0</v>
      </c>
      <c r="Q214" s="212"/>
      <c r="R214" s="213">
        <f>SUM(R215:R221)</f>
        <v>0.0275</v>
      </c>
      <c r="S214" s="212"/>
      <c r="T214" s="214">
        <f>SUM(T215:T221)</f>
        <v>0</v>
      </c>
      <c r="AR214" s="215" t="s">
        <v>160</v>
      </c>
      <c r="AT214" s="216" t="s">
        <v>70</v>
      </c>
      <c r="AU214" s="216" t="s">
        <v>71</v>
      </c>
      <c r="AY214" s="215" t="s">
        <v>129</v>
      </c>
      <c r="BK214" s="217">
        <f>SUM(BK215:BK221)</f>
        <v>0</v>
      </c>
    </row>
    <row r="215" s="1" customFormat="1" ht="16.5" customHeight="1">
      <c r="B215" s="37"/>
      <c r="C215" s="218" t="s">
        <v>339</v>
      </c>
      <c r="D215" s="218" t="s">
        <v>130</v>
      </c>
      <c r="E215" s="219" t="s">
        <v>340</v>
      </c>
      <c r="F215" s="220" t="s">
        <v>341</v>
      </c>
      <c r="G215" s="221" t="s">
        <v>342</v>
      </c>
      <c r="H215" s="222">
        <v>1</v>
      </c>
      <c r="I215" s="223"/>
      <c r="J215" s="224">
        <f>ROUND(I215*H215,2)</f>
        <v>0</v>
      </c>
      <c r="K215" s="220" t="s">
        <v>1</v>
      </c>
      <c r="L215" s="39"/>
      <c r="M215" s="225" t="s">
        <v>1</v>
      </c>
      <c r="N215" s="226" t="s">
        <v>42</v>
      </c>
      <c r="O215" s="7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AR215" s="14" t="s">
        <v>343</v>
      </c>
      <c r="AT215" s="14" t="s">
        <v>130</v>
      </c>
      <c r="AU215" s="14" t="s">
        <v>76</v>
      </c>
      <c r="AY215" s="14" t="s">
        <v>129</v>
      </c>
      <c r="BE215" s="125">
        <f>IF(N215="základní",J215,0)</f>
        <v>0</v>
      </c>
      <c r="BF215" s="125">
        <f>IF(N215="snížená",J215,0)</f>
        <v>0</v>
      </c>
      <c r="BG215" s="125">
        <f>IF(N215="zákl. přenesená",J215,0)</f>
        <v>0</v>
      </c>
      <c r="BH215" s="125">
        <f>IF(N215="sníž. přenesená",J215,0)</f>
        <v>0</v>
      </c>
      <c r="BI215" s="125">
        <f>IF(N215="nulová",J215,0)</f>
        <v>0</v>
      </c>
      <c r="BJ215" s="14" t="s">
        <v>76</v>
      </c>
      <c r="BK215" s="125">
        <f>ROUND(I215*H215,2)</f>
        <v>0</v>
      </c>
      <c r="BL215" s="14" t="s">
        <v>343</v>
      </c>
      <c r="BM215" s="14" t="s">
        <v>344</v>
      </c>
    </row>
    <row r="216" s="1" customFormat="1" ht="16.5" customHeight="1">
      <c r="B216" s="37"/>
      <c r="C216" s="218" t="s">
        <v>345</v>
      </c>
      <c r="D216" s="218" t="s">
        <v>130</v>
      </c>
      <c r="E216" s="219" t="s">
        <v>346</v>
      </c>
      <c r="F216" s="220" t="s">
        <v>347</v>
      </c>
      <c r="G216" s="221" t="s">
        <v>342</v>
      </c>
      <c r="H216" s="222">
        <v>1</v>
      </c>
      <c r="I216" s="223"/>
      <c r="J216" s="224">
        <f>ROUND(I216*H216,2)</f>
        <v>0</v>
      </c>
      <c r="K216" s="220" t="s">
        <v>1</v>
      </c>
      <c r="L216" s="39"/>
      <c r="M216" s="225" t="s">
        <v>1</v>
      </c>
      <c r="N216" s="226" t="s">
        <v>42</v>
      </c>
      <c r="O216" s="78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AR216" s="14" t="s">
        <v>343</v>
      </c>
      <c r="AT216" s="14" t="s">
        <v>130</v>
      </c>
      <c r="AU216" s="14" t="s">
        <v>76</v>
      </c>
      <c r="AY216" s="14" t="s">
        <v>129</v>
      </c>
      <c r="BE216" s="125">
        <f>IF(N216="základní",J216,0)</f>
        <v>0</v>
      </c>
      <c r="BF216" s="125">
        <f>IF(N216="snížená",J216,0)</f>
        <v>0</v>
      </c>
      <c r="BG216" s="125">
        <f>IF(N216="zákl. přenesená",J216,0)</f>
        <v>0</v>
      </c>
      <c r="BH216" s="125">
        <f>IF(N216="sníž. přenesená",J216,0)</f>
        <v>0</v>
      </c>
      <c r="BI216" s="125">
        <f>IF(N216="nulová",J216,0)</f>
        <v>0</v>
      </c>
      <c r="BJ216" s="14" t="s">
        <v>76</v>
      </c>
      <c r="BK216" s="125">
        <f>ROUND(I216*H216,2)</f>
        <v>0</v>
      </c>
      <c r="BL216" s="14" t="s">
        <v>343</v>
      </c>
      <c r="BM216" s="14" t="s">
        <v>348</v>
      </c>
    </row>
    <row r="217" s="1" customFormat="1" ht="16.5" customHeight="1">
      <c r="B217" s="37"/>
      <c r="C217" s="218" t="s">
        <v>349</v>
      </c>
      <c r="D217" s="218" t="s">
        <v>130</v>
      </c>
      <c r="E217" s="219" t="s">
        <v>350</v>
      </c>
      <c r="F217" s="220" t="s">
        <v>351</v>
      </c>
      <c r="G217" s="221" t="s">
        <v>342</v>
      </c>
      <c r="H217" s="222">
        <v>1</v>
      </c>
      <c r="I217" s="223"/>
      <c r="J217" s="224">
        <f>ROUND(I217*H217,2)</f>
        <v>0</v>
      </c>
      <c r="K217" s="220" t="s">
        <v>1</v>
      </c>
      <c r="L217" s="39"/>
      <c r="M217" s="225" t="s">
        <v>1</v>
      </c>
      <c r="N217" s="226" t="s">
        <v>42</v>
      </c>
      <c r="O217" s="7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AR217" s="14" t="s">
        <v>343</v>
      </c>
      <c r="AT217" s="14" t="s">
        <v>130</v>
      </c>
      <c r="AU217" s="14" t="s">
        <v>76</v>
      </c>
      <c r="AY217" s="14" t="s">
        <v>129</v>
      </c>
      <c r="BE217" s="125">
        <f>IF(N217="základní",J217,0)</f>
        <v>0</v>
      </c>
      <c r="BF217" s="125">
        <f>IF(N217="snížená",J217,0)</f>
        <v>0</v>
      </c>
      <c r="BG217" s="125">
        <f>IF(N217="zákl. přenesená",J217,0)</f>
        <v>0</v>
      </c>
      <c r="BH217" s="125">
        <f>IF(N217="sníž. přenesená",J217,0)</f>
        <v>0</v>
      </c>
      <c r="BI217" s="125">
        <f>IF(N217="nulová",J217,0)</f>
        <v>0</v>
      </c>
      <c r="BJ217" s="14" t="s">
        <v>76</v>
      </c>
      <c r="BK217" s="125">
        <f>ROUND(I217*H217,2)</f>
        <v>0</v>
      </c>
      <c r="BL217" s="14" t="s">
        <v>343</v>
      </c>
      <c r="BM217" s="14" t="s">
        <v>352</v>
      </c>
    </row>
    <row r="218" s="1" customFormat="1" ht="16.5" customHeight="1">
      <c r="B218" s="37"/>
      <c r="C218" s="218" t="s">
        <v>353</v>
      </c>
      <c r="D218" s="218" t="s">
        <v>130</v>
      </c>
      <c r="E218" s="219" t="s">
        <v>354</v>
      </c>
      <c r="F218" s="220" t="s">
        <v>106</v>
      </c>
      <c r="G218" s="221" t="s">
        <v>342</v>
      </c>
      <c r="H218" s="222">
        <v>1</v>
      </c>
      <c r="I218" s="223"/>
      <c r="J218" s="224">
        <f>ROUND(I218*H218,2)</f>
        <v>0</v>
      </c>
      <c r="K218" s="220" t="s">
        <v>1</v>
      </c>
      <c r="L218" s="39"/>
      <c r="M218" s="225" t="s">
        <v>1</v>
      </c>
      <c r="N218" s="226" t="s">
        <v>42</v>
      </c>
      <c r="O218" s="78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AR218" s="14" t="s">
        <v>343</v>
      </c>
      <c r="AT218" s="14" t="s">
        <v>130</v>
      </c>
      <c r="AU218" s="14" t="s">
        <v>76</v>
      </c>
      <c r="AY218" s="14" t="s">
        <v>129</v>
      </c>
      <c r="BE218" s="125">
        <f>IF(N218="základní",J218,0)</f>
        <v>0</v>
      </c>
      <c r="BF218" s="125">
        <f>IF(N218="snížená",J218,0)</f>
        <v>0</v>
      </c>
      <c r="BG218" s="125">
        <f>IF(N218="zákl. přenesená",J218,0)</f>
        <v>0</v>
      </c>
      <c r="BH218" s="125">
        <f>IF(N218="sníž. přenesená",J218,0)</f>
        <v>0</v>
      </c>
      <c r="BI218" s="125">
        <f>IF(N218="nulová",J218,0)</f>
        <v>0</v>
      </c>
      <c r="BJ218" s="14" t="s">
        <v>76</v>
      </c>
      <c r="BK218" s="125">
        <f>ROUND(I218*H218,2)</f>
        <v>0</v>
      </c>
      <c r="BL218" s="14" t="s">
        <v>343</v>
      </c>
      <c r="BM218" s="14" t="s">
        <v>355</v>
      </c>
    </row>
    <row r="219" s="1" customFormat="1" ht="16.5" customHeight="1">
      <c r="B219" s="37"/>
      <c r="C219" s="218" t="s">
        <v>356</v>
      </c>
      <c r="D219" s="218" t="s">
        <v>130</v>
      </c>
      <c r="E219" s="219" t="s">
        <v>357</v>
      </c>
      <c r="F219" s="220" t="s">
        <v>358</v>
      </c>
      <c r="G219" s="221" t="s">
        <v>163</v>
      </c>
      <c r="H219" s="222">
        <v>100</v>
      </c>
      <c r="I219" s="223"/>
      <c r="J219" s="224">
        <f>ROUND(I219*H219,2)</f>
        <v>0</v>
      </c>
      <c r="K219" s="220" t="s">
        <v>1</v>
      </c>
      <c r="L219" s="39"/>
      <c r="M219" s="225" t="s">
        <v>1</v>
      </c>
      <c r="N219" s="226" t="s">
        <v>42</v>
      </c>
      <c r="O219" s="78"/>
      <c r="P219" s="227">
        <f>O219*H219</f>
        <v>0</v>
      </c>
      <c r="Q219" s="227">
        <v>0.00014999999999999999</v>
      </c>
      <c r="R219" s="227">
        <f>Q219*H219</f>
        <v>0.014999999999999999</v>
      </c>
      <c r="S219" s="227">
        <v>0</v>
      </c>
      <c r="T219" s="228">
        <f>S219*H219</f>
        <v>0</v>
      </c>
      <c r="AR219" s="14" t="s">
        <v>134</v>
      </c>
      <c r="AT219" s="14" t="s">
        <v>130</v>
      </c>
      <c r="AU219" s="14" t="s">
        <v>76</v>
      </c>
      <c r="AY219" s="14" t="s">
        <v>129</v>
      </c>
      <c r="BE219" s="125">
        <f>IF(N219="základní",J219,0)</f>
        <v>0</v>
      </c>
      <c r="BF219" s="125">
        <f>IF(N219="snížená",J219,0)</f>
        <v>0</v>
      </c>
      <c r="BG219" s="125">
        <f>IF(N219="zákl. přenesená",J219,0)</f>
        <v>0</v>
      </c>
      <c r="BH219" s="125">
        <f>IF(N219="sníž. přenesená",J219,0)</f>
        <v>0</v>
      </c>
      <c r="BI219" s="125">
        <f>IF(N219="nulová",J219,0)</f>
        <v>0</v>
      </c>
      <c r="BJ219" s="14" t="s">
        <v>76</v>
      </c>
      <c r="BK219" s="125">
        <f>ROUND(I219*H219,2)</f>
        <v>0</v>
      </c>
      <c r="BL219" s="14" t="s">
        <v>134</v>
      </c>
      <c r="BM219" s="14" t="s">
        <v>359</v>
      </c>
    </row>
    <row r="220" s="1" customFormat="1" ht="16.5" customHeight="1">
      <c r="B220" s="37"/>
      <c r="C220" s="218" t="s">
        <v>360</v>
      </c>
      <c r="D220" s="218" t="s">
        <v>130</v>
      </c>
      <c r="E220" s="219" t="s">
        <v>361</v>
      </c>
      <c r="F220" s="220" t="s">
        <v>362</v>
      </c>
      <c r="G220" s="221" t="s">
        <v>163</v>
      </c>
      <c r="H220" s="222">
        <v>100</v>
      </c>
      <c r="I220" s="223"/>
      <c r="J220" s="224">
        <f>ROUND(I220*H220,2)</f>
        <v>0</v>
      </c>
      <c r="K220" s="220" t="s">
        <v>1</v>
      </c>
      <c r="L220" s="39"/>
      <c r="M220" s="225" t="s">
        <v>1</v>
      </c>
      <c r="N220" s="226" t="s">
        <v>42</v>
      </c>
      <c r="O220" s="78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AR220" s="14" t="s">
        <v>134</v>
      </c>
      <c r="AT220" s="14" t="s">
        <v>130</v>
      </c>
      <c r="AU220" s="14" t="s">
        <v>76</v>
      </c>
      <c r="AY220" s="14" t="s">
        <v>129</v>
      </c>
      <c r="BE220" s="125">
        <f>IF(N220="základní",J220,0)</f>
        <v>0</v>
      </c>
      <c r="BF220" s="125">
        <f>IF(N220="snížená",J220,0)</f>
        <v>0</v>
      </c>
      <c r="BG220" s="125">
        <f>IF(N220="zákl. přenesená",J220,0)</f>
        <v>0</v>
      </c>
      <c r="BH220" s="125">
        <f>IF(N220="sníž. přenesená",J220,0)</f>
        <v>0</v>
      </c>
      <c r="BI220" s="125">
        <f>IF(N220="nulová",J220,0)</f>
        <v>0</v>
      </c>
      <c r="BJ220" s="14" t="s">
        <v>76</v>
      </c>
      <c r="BK220" s="125">
        <f>ROUND(I220*H220,2)</f>
        <v>0</v>
      </c>
      <c r="BL220" s="14" t="s">
        <v>134</v>
      </c>
      <c r="BM220" s="14" t="s">
        <v>363</v>
      </c>
    </row>
    <row r="221" s="1" customFormat="1" ht="16.5" customHeight="1">
      <c r="B221" s="37"/>
      <c r="C221" s="252" t="s">
        <v>364</v>
      </c>
      <c r="D221" s="252" t="s">
        <v>188</v>
      </c>
      <c r="E221" s="253" t="s">
        <v>365</v>
      </c>
      <c r="F221" s="254" t="s">
        <v>366</v>
      </c>
      <c r="G221" s="255" t="s">
        <v>191</v>
      </c>
      <c r="H221" s="256">
        <v>1</v>
      </c>
      <c r="I221" s="257"/>
      <c r="J221" s="258">
        <f>ROUND(I221*H221,2)</f>
        <v>0</v>
      </c>
      <c r="K221" s="254" t="s">
        <v>1</v>
      </c>
      <c r="L221" s="259"/>
      <c r="M221" s="266" t="s">
        <v>1</v>
      </c>
      <c r="N221" s="267" t="s">
        <v>42</v>
      </c>
      <c r="O221" s="268"/>
      <c r="P221" s="269">
        <f>O221*H221</f>
        <v>0</v>
      </c>
      <c r="Q221" s="269">
        <v>0.012500000000000001</v>
      </c>
      <c r="R221" s="269">
        <f>Q221*H221</f>
        <v>0.012500000000000001</v>
      </c>
      <c r="S221" s="269">
        <v>0</v>
      </c>
      <c r="T221" s="270">
        <f>S221*H221</f>
        <v>0</v>
      </c>
      <c r="AR221" s="14" t="s">
        <v>179</v>
      </c>
      <c r="AT221" s="14" t="s">
        <v>188</v>
      </c>
      <c r="AU221" s="14" t="s">
        <v>76</v>
      </c>
      <c r="AY221" s="14" t="s">
        <v>129</v>
      </c>
      <c r="BE221" s="125">
        <f>IF(N221="základní",J221,0)</f>
        <v>0</v>
      </c>
      <c r="BF221" s="125">
        <f>IF(N221="snížená",J221,0)</f>
        <v>0</v>
      </c>
      <c r="BG221" s="125">
        <f>IF(N221="zákl. přenesená",J221,0)</f>
        <v>0</v>
      </c>
      <c r="BH221" s="125">
        <f>IF(N221="sníž. přenesená",J221,0)</f>
        <v>0</v>
      </c>
      <c r="BI221" s="125">
        <f>IF(N221="nulová",J221,0)</f>
        <v>0</v>
      </c>
      <c r="BJ221" s="14" t="s">
        <v>76</v>
      </c>
      <c r="BK221" s="125">
        <f>ROUND(I221*H221,2)</f>
        <v>0</v>
      </c>
      <c r="BL221" s="14" t="s">
        <v>134</v>
      </c>
      <c r="BM221" s="14" t="s">
        <v>367</v>
      </c>
    </row>
    <row r="222" s="1" customFormat="1" ht="6.96" customHeight="1">
      <c r="B222" s="56"/>
      <c r="C222" s="57"/>
      <c r="D222" s="57"/>
      <c r="E222" s="57"/>
      <c r="F222" s="57"/>
      <c r="G222" s="57"/>
      <c r="H222" s="57"/>
      <c r="I222" s="166"/>
      <c r="J222" s="57"/>
      <c r="K222" s="57"/>
      <c r="L222" s="39"/>
    </row>
  </sheetData>
  <sheetProtection sheet="1" autoFilter="0" formatColumns="0" formatRows="0" objects="1" scenarios="1" spinCount="100000" saltValue="uuZdkbESGOPxaENSCV/8dMf63Qzs0ha2zB0GrTdFTaMTDaEXk5upoFyMZPRxyX/qM9TJ2UfEQVB2CswpPJXTPA==" hashValue="Zertt2ww1cexRfC1fJzns2BlzUx2rzUZ206I71ZXDE7xVCzxB2bhh2hvdgs+vX+kN00QRrIeku+paCgvGP3fLQ==" algorithmName="SHA-512" password="CC35"/>
  <autoFilter ref="C94:K221"/>
  <mergeCells count="11">
    <mergeCell ref="E7:H7"/>
    <mergeCell ref="E16:H16"/>
    <mergeCell ref="E25:H25"/>
    <mergeCell ref="E48:H48"/>
    <mergeCell ref="D71:F71"/>
    <mergeCell ref="D72:F72"/>
    <mergeCell ref="D73:F73"/>
    <mergeCell ref="D74:F74"/>
    <mergeCell ref="D75:F7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Plevková Miroslava</dc:creator>
  <cp:lastModifiedBy>Plevková Miroslava</cp:lastModifiedBy>
  <dcterms:created xsi:type="dcterms:W3CDTF">2021-01-04T08:21:12Z</dcterms:created>
  <dcterms:modified xsi:type="dcterms:W3CDTF">2021-01-04T08:21:14Z</dcterms:modified>
</cp:coreProperties>
</file>